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iller/Desktop/Important Files/NS HOA Files/Trees/2022 arborist report/"/>
    </mc:Choice>
  </mc:AlternateContent>
  <xr:revisionPtr revIDLastSave="0" documentId="13_ncr:1_{88A238C9-F68F-5144-9F7F-89963D21606B}" xr6:coauthVersionLast="47" xr6:coauthVersionMax="47" xr10:uidLastSave="{00000000-0000-0000-0000-000000000000}"/>
  <bookViews>
    <workbookView xWindow="3660" yWindow="500" windowWidth="34340" windowHeight="21100" xr2:uid="{00000000-000D-0000-FFFF-FFFF00000000}"/>
  </bookViews>
  <sheets>
    <sheet name="Ramblewood at daventry" sheetId="1" r:id="rId1"/>
  </sheets>
  <definedNames>
    <definedName name="_xlnm._FilterDatabase" localSheetId="0" hidden="1">'Ramblewood at daventry'!$A$1:$AB$61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8" i="1" l="1"/>
  <c r="S40" i="1"/>
  <c r="S43" i="1"/>
  <c r="S44" i="1"/>
  <c r="S45" i="1"/>
  <c r="S46" i="1"/>
  <c r="S47" i="1"/>
  <c r="S65" i="1"/>
  <c r="U38" i="1"/>
  <c r="U40" i="1"/>
  <c r="U43" i="1"/>
  <c r="U44" i="1"/>
  <c r="U45" i="1"/>
  <c r="U47" i="1"/>
  <c r="U65" i="1"/>
  <c r="AA65" i="1"/>
  <c r="Q65" i="1"/>
  <c r="AA64" i="1"/>
  <c r="Q64" i="1"/>
  <c r="S2" i="1"/>
  <c r="S3" i="1"/>
  <c r="S5" i="1"/>
  <c r="S63" i="1"/>
  <c r="U2" i="1"/>
  <c r="U3" i="1"/>
  <c r="U5" i="1"/>
  <c r="U6" i="1"/>
  <c r="U63" i="1"/>
  <c r="W63" i="1"/>
  <c r="AA63" i="1"/>
  <c r="Q63" i="1"/>
  <c r="AC33" i="1"/>
  <c r="AC34" i="1"/>
  <c r="AC35" i="1"/>
  <c r="S36" i="1"/>
  <c r="U36" i="1"/>
  <c r="AC36" i="1"/>
  <c r="AC39" i="1"/>
  <c r="AC40" i="1"/>
  <c r="AC41" i="1"/>
  <c r="AD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F53" i="1"/>
  <c r="AC54" i="1"/>
  <c r="AC55" i="1"/>
  <c r="AC56" i="1"/>
  <c r="AC57" i="1"/>
  <c r="AC58" i="1"/>
  <c r="AF58" i="1"/>
  <c r="AC59" i="1"/>
  <c r="AC60" i="1"/>
  <c r="AC61" i="1"/>
  <c r="Q62" i="1"/>
  <c r="AA62" i="1"/>
  <c r="AE57" i="1"/>
  <c r="AE58" i="1"/>
  <c r="AE55" i="1"/>
  <c r="AE56" i="1"/>
  <c r="AE51" i="1"/>
  <c r="AD50" i="1"/>
  <c r="AD51" i="1"/>
  <c r="AD53" i="1"/>
  <c r="AD54" i="1"/>
  <c r="AD55" i="1"/>
  <c r="AD56" i="1"/>
  <c r="AD58" i="1"/>
  <c r="AD59" i="1"/>
  <c r="AD60" i="1"/>
  <c r="AD61" i="1"/>
  <c r="AF43" i="1"/>
  <c r="AC3" i="1"/>
  <c r="AD3" i="1"/>
  <c r="AD52" i="1"/>
  <c r="AF56" i="1"/>
  <c r="AF61" i="1"/>
  <c r="W37" i="1"/>
  <c r="S37" i="1"/>
  <c r="U37" i="1"/>
  <c r="AC37" i="1"/>
  <c r="W38" i="1"/>
  <c r="W65" i="1"/>
  <c r="W32" i="1"/>
  <c r="S32" i="1"/>
  <c r="U32" i="1"/>
  <c r="AC32" i="1"/>
  <c r="W31" i="1"/>
  <c r="S31" i="1"/>
  <c r="U31" i="1"/>
  <c r="AC31" i="1"/>
  <c r="W9" i="1"/>
  <c r="AF46" i="1"/>
  <c r="U25" i="1"/>
  <c r="S25" i="1"/>
  <c r="AE49" i="1"/>
  <c r="U24" i="1"/>
  <c r="S24" i="1"/>
  <c r="U7" i="1"/>
  <c r="U8" i="1"/>
  <c r="U9" i="1"/>
  <c r="U10" i="1"/>
  <c r="U12" i="1"/>
  <c r="U13" i="1"/>
  <c r="U14" i="1"/>
  <c r="U15" i="1"/>
  <c r="U16" i="1"/>
  <c r="U18" i="1"/>
  <c r="U19" i="1"/>
  <c r="U23" i="1"/>
  <c r="U64" i="1"/>
  <c r="S7" i="1"/>
  <c r="S8" i="1"/>
  <c r="S9" i="1"/>
  <c r="S10" i="1"/>
  <c r="S12" i="1"/>
  <c r="S13" i="1"/>
  <c r="S14" i="1"/>
  <c r="S15" i="1"/>
  <c r="S16" i="1"/>
  <c r="S18" i="1"/>
  <c r="S19" i="1"/>
  <c r="S23" i="1"/>
  <c r="S64" i="1"/>
  <c r="AC6" i="1"/>
  <c r="AD6" i="1"/>
  <c r="W10" i="1"/>
  <c r="W8" i="1"/>
  <c r="W64" i="1"/>
  <c r="AF50" i="1"/>
  <c r="AE53" i="1"/>
  <c r="AE52" i="1"/>
  <c r="AF7" i="1"/>
  <c r="AF16" i="1"/>
  <c r="AF30" i="1"/>
  <c r="AF34" i="1"/>
  <c r="AF35" i="1"/>
  <c r="AF36" i="1"/>
  <c r="AF37" i="1"/>
  <c r="AD7" i="1"/>
  <c r="AD8" i="1"/>
  <c r="AD14" i="1"/>
  <c r="AD28" i="1"/>
  <c r="AD31" i="1"/>
  <c r="AD34" i="1"/>
  <c r="AD36" i="1"/>
  <c r="AD38" i="1"/>
  <c r="AD42" i="1"/>
  <c r="AD43" i="1"/>
  <c r="AD45" i="1"/>
  <c r="AD46" i="1"/>
  <c r="AD47" i="1"/>
  <c r="AD48" i="1"/>
  <c r="AD49" i="1"/>
  <c r="AC38" i="1"/>
  <c r="AF40" i="1"/>
  <c r="AF45" i="1"/>
  <c r="AF47" i="1"/>
  <c r="AC7" i="1"/>
  <c r="AF3" i="1"/>
  <c r="AE50" i="1"/>
  <c r="AF32" i="1"/>
  <c r="AC28" i="1"/>
  <c r="AD57" i="1"/>
  <c r="AC9" i="1"/>
  <c r="W62" i="1"/>
  <c r="S62" i="1"/>
  <c r="AF51" i="1"/>
  <c r="AF39" i="1"/>
  <c r="AC10" i="1"/>
  <c r="AE31" i="1"/>
  <c r="AC20" i="1"/>
  <c r="U62" i="1"/>
  <c r="AC21" i="1"/>
  <c r="AE21" i="1"/>
  <c r="AC26" i="1"/>
  <c r="AF26" i="1"/>
  <c r="AE34" i="1"/>
  <c r="AC27" i="1"/>
  <c r="AD27" i="1"/>
  <c r="AC25" i="1"/>
  <c r="AC24" i="1"/>
  <c r="AE24" i="1"/>
  <c r="AC18" i="1"/>
  <c r="AC13" i="1"/>
  <c r="AF55" i="1"/>
  <c r="AC14" i="1"/>
  <c r="AC12" i="1"/>
  <c r="AC15" i="1"/>
  <c r="AC30" i="1"/>
  <c r="AC16" i="1"/>
  <c r="AE16" i="1"/>
  <c r="AC4" i="1"/>
  <c r="AD4" i="1"/>
  <c r="AC23" i="1"/>
  <c r="AE23" i="1"/>
  <c r="AC29" i="1"/>
  <c r="AC22" i="1"/>
  <c r="AC5" i="1"/>
  <c r="AD5" i="1"/>
  <c r="AC17" i="1"/>
  <c r="AF17" i="1"/>
  <c r="AC2" i="1"/>
  <c r="AE36" i="1"/>
  <c r="AC19" i="1"/>
  <c r="AC11" i="1"/>
  <c r="AD11" i="1"/>
  <c r="AC8" i="1"/>
  <c r="AD44" i="1"/>
  <c r="AD21" i="1"/>
  <c r="AE45" i="1"/>
  <c r="AF54" i="1"/>
  <c r="AE54" i="1"/>
  <c r="AD39" i="1"/>
  <c r="AF11" i="1"/>
  <c r="AE10" i="1"/>
  <c r="AE6" i="1"/>
  <c r="AE43" i="1"/>
  <c r="AF4" i="1"/>
  <c r="AE7" i="1"/>
  <c r="AF49" i="1"/>
  <c r="AF52" i="1"/>
  <c r="AF24" i="1"/>
  <c r="AF21" i="1"/>
  <c r="AF9" i="1"/>
  <c r="AF20" i="1"/>
  <c r="AD10" i="1"/>
  <c r="AF6" i="1"/>
  <c r="AF23" i="1"/>
  <c r="AD13" i="1"/>
  <c r="AE59" i="1"/>
  <c r="AE3" i="1"/>
  <c r="AD33" i="1"/>
  <c r="AD9" i="1"/>
  <c r="AE47" i="1"/>
  <c r="AE46" i="1"/>
  <c r="AD25" i="1"/>
  <c r="AE61" i="1"/>
  <c r="AD24" i="1"/>
  <c r="AD23" i="1"/>
  <c r="AD29" i="1"/>
  <c r="AD12" i="1"/>
  <c r="AF15" i="1"/>
  <c r="AE28" i="1"/>
  <c r="AF28" i="1"/>
  <c r="AE37" i="1"/>
  <c r="AD37" i="1"/>
  <c r="AF57" i="1"/>
  <c r="AD2" i="1"/>
  <c r="AE30" i="1"/>
  <c r="AD30" i="1"/>
  <c r="AE29" i="1"/>
  <c r="AF29" i="1"/>
  <c r="AE8" i="1"/>
  <c r="AF8" i="1"/>
  <c r="AE17" i="1"/>
  <c r="AE44" i="1"/>
  <c r="AF44" i="1"/>
  <c r="AF31" i="1"/>
  <c r="AD17" i="1"/>
  <c r="AD16" i="1"/>
  <c r="AE19" i="1"/>
  <c r="AF19" i="1"/>
  <c r="AE18" i="1"/>
  <c r="AF18" i="1"/>
  <c r="AE11" i="1"/>
  <c r="AD18" i="1"/>
  <c r="AE15" i="1"/>
  <c r="AD15" i="1"/>
  <c r="AE25" i="1"/>
  <c r="AF25" i="1"/>
  <c r="AD19" i="1"/>
  <c r="AF2" i="1"/>
  <c r="AD40" i="1"/>
  <c r="AE40" i="1"/>
  <c r="AF10" i="1"/>
  <c r="AE22" i="1"/>
  <c r="AF22" i="1"/>
  <c r="AE39" i="1"/>
  <c r="AE2" i="1"/>
  <c r="AE60" i="1"/>
  <c r="AF60" i="1"/>
  <c r="AE4" i="1"/>
  <c r="AD22" i="1"/>
  <c r="AF59" i="1"/>
  <c r="AE12" i="1"/>
  <c r="AF12" i="1"/>
  <c r="AD35" i="1"/>
  <c r="AE35" i="1"/>
  <c r="AF38" i="1"/>
  <c r="AE38" i="1"/>
  <c r="AE32" i="1"/>
  <c r="AD32" i="1"/>
  <c r="AF5" i="1"/>
  <c r="AE5" i="1"/>
  <c r="AE13" i="1"/>
  <c r="AF13" i="1"/>
  <c r="AE9" i="1"/>
  <c r="AF33" i="1"/>
  <c r="AE33" i="1"/>
  <c r="AE48" i="1"/>
  <c r="AF48" i="1"/>
  <c r="AE14" i="1"/>
  <c r="AF14" i="1"/>
  <c r="AE41" i="1"/>
  <c r="AF41" i="1"/>
  <c r="AD20" i="1"/>
  <c r="AE20" i="1"/>
  <c r="AE27" i="1"/>
  <c r="AF27" i="1"/>
  <c r="AE26" i="1"/>
  <c r="AD26" i="1"/>
  <c r="AE42" i="1"/>
  <c r="AF42" i="1"/>
  <c r="AC62" i="1"/>
  <c r="AD62" i="1"/>
  <c r="AE62" i="1"/>
  <c r="AF62" i="1"/>
</calcChain>
</file>

<file path=xl/sharedStrings.xml><?xml version="1.0" encoding="utf-8"?>
<sst xmlns="http://schemas.openxmlformats.org/spreadsheetml/2006/main" count="495" uniqueCount="153">
  <si>
    <t>fid</t>
  </si>
  <si>
    <t>lat</t>
  </si>
  <si>
    <t>lon</t>
  </si>
  <si>
    <t>alt</t>
  </si>
  <si>
    <t>TAG</t>
  </si>
  <si>
    <t>Species</t>
  </si>
  <si>
    <t>DBH</t>
  </si>
  <si>
    <t>Crown density</t>
  </si>
  <si>
    <t>Live canopy ratio</t>
  </si>
  <si>
    <t>Condition</t>
  </si>
  <si>
    <t xml:space="preserve">Problems </t>
  </si>
  <si>
    <t>Other problems</t>
  </si>
  <si>
    <t xml:space="preserve">comments </t>
  </si>
  <si>
    <t xml:space="preserve">Recommended treatment </t>
  </si>
  <si>
    <t>Priority</t>
  </si>
  <si>
    <t>n/a</t>
  </si>
  <si>
    <t>0 - dead</t>
  </si>
  <si>
    <t>Remove - low risk</t>
  </si>
  <si>
    <t>Remove - hazard</t>
  </si>
  <si>
    <t>Quercus palustris - pin oak</t>
  </si>
  <si>
    <t>Safety prune|Treat pests|Fertilize - liquid</t>
  </si>
  <si>
    <t>Quercus alba - white oak</t>
  </si>
  <si>
    <t>Acer rubrum - red maple</t>
  </si>
  <si>
    <t>Pinus strobus- Eastern white pine</t>
  </si>
  <si>
    <t>Treat pests|Fertilize - liquid</t>
  </si>
  <si>
    <t>Prunus sp.  - cherry sp.</t>
  </si>
  <si>
    <t>Remove</t>
  </si>
  <si>
    <t>Treat pests</t>
  </si>
  <si>
    <t>Fertilize</t>
  </si>
  <si>
    <t>Cambistat</t>
  </si>
  <si>
    <t>Prune</t>
  </si>
  <si>
    <t>X</t>
  </si>
  <si>
    <t>G</t>
  </si>
  <si>
    <t>S</t>
  </si>
  <si>
    <t>Priority 1</t>
  </si>
  <si>
    <t>Priority 2</t>
  </si>
  <si>
    <t>Priority 3</t>
  </si>
  <si>
    <t>total</t>
  </si>
  <si>
    <t>$</t>
  </si>
  <si>
    <t>Unit pricing-preservation:General Removal:GR 0-12-dbh</t>
  </si>
  <si>
    <t>Unit pricing-preservation:General Removal:GR 12-24 dbh</t>
  </si>
  <si>
    <t>Unit pricing-preservation:General Removal:GR 24-36 dbh</t>
  </si>
  <si>
    <t>Unit pricing-preservation:General Removal:GR 36+ dbh</t>
  </si>
  <si>
    <t>0-12</t>
  </si>
  <si>
    <t>12-24</t>
  </si>
  <si>
    <t>24-36</t>
  </si>
  <si>
    <t>36+</t>
  </si>
  <si>
    <t>O</t>
  </si>
  <si>
    <t>C</t>
  </si>
  <si>
    <t>Quercus phellos - Willow oak</t>
  </si>
  <si>
    <t>Acer saccharum - sugar maple</t>
  </si>
  <si>
    <t>Pyrus calleryana - Bradford pear</t>
  </si>
  <si>
    <t>Liriodendron tulipifera - Tulip-poplar</t>
  </si>
  <si>
    <t>Pinus virginiana - Virginia Pine</t>
  </si>
  <si>
    <t>Acer saccharinum - silver maple</t>
  </si>
  <si>
    <t>Platanus occidentalis- American sycamore</t>
  </si>
  <si>
    <t xml:space="preserve">Cornus sp. - dogwood sp. </t>
  </si>
  <si>
    <t xml:space="preserve">Pinus sp. - Pine sp. </t>
  </si>
  <si>
    <t xml:space="preserve">Hollow pockets|Small dead wood|Large dead woodborers, mushrooms around tree </t>
  </si>
  <si>
    <t>Treat pests|Fertilize - liquid|cambistat</t>
  </si>
  <si>
    <t>Mulch|Treat pests|Fertilize - liquid</t>
  </si>
  <si>
    <t>Root prune - Girdle|Treat pests|Fertilize - liquid</t>
  </si>
  <si>
    <t>Treat pests|Fertilize - liquid|Remove vines</t>
  </si>
  <si>
    <t>Safety prune|Treat pests|Fertilize - liquid|cambistat|Remove vines</t>
  </si>
  <si>
    <t>Safety prune|Root prune - Girdle|Treat pests|Fertilize - liquid|cambistat</t>
  </si>
  <si>
    <t>Private</t>
  </si>
  <si>
    <t>Owner</t>
  </si>
  <si>
    <t>HOA</t>
  </si>
  <si>
    <t>Small dead wood|Large dead wood|dieback</t>
  </si>
  <si>
    <r>
      <t>Safety prune|</t>
    </r>
    <r>
      <rPr>
        <sz val="11"/>
        <color rgb="FFC00000"/>
        <rFont val="Calibri"/>
        <family val="2"/>
        <scheme val="minor"/>
      </rPr>
      <t>Training prune</t>
    </r>
    <r>
      <rPr>
        <sz val="11"/>
        <color theme="1"/>
        <rFont val="Calibri"/>
        <family val="2"/>
        <scheme val="minor"/>
      </rPr>
      <t>|Treat pests|Fertilize - liquid|cambistat</t>
    </r>
  </si>
  <si>
    <t>Off-site</t>
  </si>
  <si>
    <t>S, G</t>
  </si>
  <si>
    <t>Hollow pockets|Small dead wood|Large dead wood|past failures|Monitor, need either preventative treatment or remove</t>
  </si>
  <si>
    <t>Treat pests|Fertilize - liquid OR Remove</t>
  </si>
  <si>
    <t>Hollow pockets|Small dead wood|Large dead wood|past failures|monitor, need preventative treatment or remove</t>
  </si>
  <si>
    <t>Hollow pockets|Small dead wood|Large dead wood|past failures|Girdling roots|monitor, need preventative treatment or remove</t>
  </si>
  <si>
    <t>Safety prune|Root prune - Girdle|Treat pests|Fertilize - liquid OR Remove</t>
  </si>
  <si>
    <t>Safety prune|Root prune - Girdle|Treat pests|Mulch|Fertilize - liquid OR Remove</t>
  </si>
  <si>
    <t>Small dead wood|Large dead wood</t>
  </si>
  <si>
    <t>Safety prune - only remove dead wood</t>
  </si>
  <si>
    <t>Hollow pockets|Small dead wood|Large dead wood|past failures|Leaning|Insect damage to bark</t>
  </si>
  <si>
    <t>HOA or private, need to measure</t>
  </si>
  <si>
    <t>Small dead wood|Large dead wood|past failures|Girdling roots|aphids, sooty bark, previously tagged</t>
  </si>
  <si>
    <t>Hollow pockets|Small dead wood|Large dead wood|past failures|Girdling roots|Water sprouts|dieback|too far gone, invasive tree. Remove and replace</t>
  </si>
  <si>
    <t xml:space="preserve">Small dead wood|Large dead wood|past failures|Girdling roots| </t>
  </si>
  <si>
    <t>Leaning|leaning towards pool</t>
  </si>
  <si>
    <t>Leaning|leaning gently away from pool.  lower risk</t>
  </si>
  <si>
    <t>Small dead wood|Large dead wood|past failures|Girdling roots|remove smaller dead lead</t>
  </si>
  <si>
    <t>Small dead wood|Large dead wood|past failures|decay in isolated sections of trunk</t>
  </si>
  <si>
    <t>Small dead wood|Large dead wood|past failures|Water sprouts|dieback|off-site tree, should contact owner</t>
  </si>
  <si>
    <t>Small dead wood|Large dead wood|past failures|Water sprouts|dieback|off-site tree, should contact owner about liability</t>
  </si>
  <si>
    <t xml:space="preserve">Small dead wood|Large dead wood|past failures| </t>
  </si>
  <si>
    <t>Small dead wood|Large dead wood|past failures|actively failing</t>
  </si>
  <si>
    <t>Small dead wood|Large dead wood|past failures|Girdling roots|aphids, sooty bark, mushrooms around +15% of root collar</t>
  </si>
  <si>
    <t xml:space="preserve">Small dead wood|Large dead wood|past failures|Girdling roots|Mushroom </t>
  </si>
  <si>
    <t>Hollow pockets|Small dead wood|Large dead wood|past failures|borers, seam in bark from old damage</t>
  </si>
  <si>
    <t>Small dead wood|Large dead wood|past failures|dieback|sooty bark, aphids</t>
  </si>
  <si>
    <t>Girdling roots|old decay in trunk showing over 40% of the trunk, structural damage, crossing branches girdling each other</t>
  </si>
  <si>
    <t>Hollow pockets|Small dead wood|past failures|Girdling roots|Leaning|included bark, old structural damage to smaller lead, won't reach houses if it fails, cabling is an option</t>
  </si>
  <si>
    <t xml:space="preserve"> |hollow</t>
  </si>
  <si>
    <t>past failures|Girdling roots|BLS|slightly thinned canopy, crossing branches girdling each other</t>
  </si>
  <si>
    <t>Small dead wood|Large dead wood|past failures|Girdling roots|slightly thinned canopy</t>
  </si>
  <si>
    <t>Small dead wood|Large dead wood|past failures|Girdling roots</t>
  </si>
  <si>
    <t>Small dead wood|Large dead wood|past failures|Vines|Water sprouts|dieback</t>
  </si>
  <si>
    <t>Small dead wood|Large dead wood|past failures|Girdling roots|dieback</t>
  </si>
  <si>
    <t>Safety prune|Fertilize - liquid</t>
  </si>
  <si>
    <t>Private - 6908 Hamilton</t>
  </si>
  <si>
    <t>Small dead wood|Large dead wood|past failures|dieback</t>
  </si>
  <si>
    <t>Small dead wood|Decay in lowest limb that is above parking spaces</t>
  </si>
  <si>
    <t>Vines</t>
  </si>
  <si>
    <t>Cut vines</t>
  </si>
  <si>
    <t>Private - 6902 Hamilton</t>
  </si>
  <si>
    <t>Private - 8217 Stationhouse ct.</t>
  </si>
  <si>
    <t>Not enough sunlight - water, fertilize, and monitor</t>
  </si>
  <si>
    <t>Small dead wood|Large dead wood|past failures|dieback|old decay around split, included bark, measured below split</t>
  </si>
  <si>
    <r>
      <t>Treat pests|Fertilize - liquid|</t>
    </r>
    <r>
      <rPr>
        <sz val="11"/>
        <color rgb="FF00B050"/>
        <rFont val="Calibri"/>
        <family val="2"/>
        <scheme val="minor"/>
      </rPr>
      <t>Cable</t>
    </r>
    <r>
      <rPr>
        <sz val="11"/>
        <color theme="1"/>
        <rFont val="Calibri"/>
        <family val="2"/>
        <scheme val="minor"/>
      </rPr>
      <t>|Monitor</t>
    </r>
  </si>
  <si>
    <t>Private - 6944 Hamilton ct.</t>
  </si>
  <si>
    <t>Leaning significantly towards house</t>
  </si>
  <si>
    <t>Treat pests and monitor OR Remove immediately</t>
  </si>
  <si>
    <t>Root prune - Girdle|Treat pests|Fertilize - liquid|Remove smaller crossing branch</t>
  </si>
  <si>
    <t>G, M</t>
  </si>
  <si>
    <t>50a</t>
  </si>
  <si>
    <t>50b</t>
  </si>
  <si>
    <t>Considering for pre-emptively removal</t>
  </si>
  <si>
    <t>~25</t>
  </si>
  <si>
    <t>Dead</t>
  </si>
  <si>
    <t>~14</t>
  </si>
  <si>
    <t>Severe decay, actively failing</t>
  </si>
  <si>
    <t>Picea sp. - Spruce species</t>
  </si>
  <si>
    <t>~10</t>
  </si>
  <si>
    <t>53a</t>
  </si>
  <si>
    <t>53b</t>
  </si>
  <si>
    <t>53c</t>
  </si>
  <si>
    <t>53d</t>
  </si>
  <si>
    <t>~20</t>
  </si>
  <si>
    <t>Suppressed|thin canopy</t>
  </si>
  <si>
    <t>Small dead wood|Large dead wood|past failures|Leaning</t>
  </si>
  <si>
    <t>Cut lowest limb above parking spaces back to trunk</t>
  </si>
  <si>
    <t>50c</t>
  </si>
  <si>
    <t>53e</t>
  </si>
  <si>
    <t>Cabling</t>
  </si>
  <si>
    <t>Mulch|Treat pests|Fertilize - liquid|cambistat OR Remove</t>
  </si>
  <si>
    <t>Leaning| over filled around base|monitor|leaning towards pool</t>
  </si>
  <si>
    <t>Monitor|Remove vines|clear leaves and detritus away from trunk down to root flare</t>
  </si>
  <si>
    <t xml:space="preserve">Cut smaller dead lead </t>
  </si>
  <si>
    <t>past failures|Leaning towards houses, all branch weight on downhill/house side. Monitor and get level 3 risk assessment OR remove</t>
  </si>
  <si>
    <t>Small dead wood|Large dead wood|past failures|Water sprouts|Leaning|dieback|leaning towards houses,  all branch weight on that side,  monitor and treat OR remove</t>
  </si>
  <si>
    <t>Send letter to owner</t>
  </si>
  <si>
    <t>TBD</t>
  </si>
  <si>
    <t>zz1</t>
  </si>
  <si>
    <t>zz2</t>
  </si>
  <si>
    <t>zz3</t>
  </si>
  <si>
    <t>zz0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</si>
</sst>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16" fillId="0" borderId="0" xfId="0" applyNumberFormat="1" applyFont="1" applyAlignment="1">
      <alignment horizontal="center"/>
    </xf>
    <xf numFmtId="42" fontId="0" fillId="0" borderId="0" xfId="1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quotePrefix="1"/>
    <xf numFmtId="0" fontId="0" fillId="0" borderId="0" xfId="0" applyFill="1" applyAlignment="1">
      <alignment horizontal="center"/>
    </xf>
    <xf numFmtId="0" fontId="16" fillId="0" borderId="10" xfId="0" applyFont="1" applyBorder="1" applyAlignment="1">
      <alignment horizontal="center"/>
    </xf>
    <xf numFmtId="164" fontId="0" fillId="0" borderId="11" xfId="1" applyNumberFormat="1" applyFont="1" applyBorder="1"/>
    <xf numFmtId="164" fontId="0" fillId="0" borderId="0" xfId="1" applyNumberFormat="1" applyFont="1" applyFill="1" applyAlignment="1">
      <alignment horizontal="center"/>
    </xf>
    <xf numFmtId="164" fontId="16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16" fillId="0" borderId="0" xfId="1" applyNumberFormat="1" applyFont="1" applyAlignment="1">
      <alignment horizontal="center"/>
    </xf>
    <xf numFmtId="0" fontId="0" fillId="0" borderId="0" xfId="0" applyFill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ill="1"/>
    <xf numFmtId="0" fontId="0" fillId="33" borderId="0" xfId="0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11" xfId="1" applyNumberFormat="1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164" fontId="16" fillId="33" borderId="0" xfId="1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16" fillId="0" borderId="0" xfId="1" applyNumberFormat="1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5"/>
  <sheetViews>
    <sheetView tabSelected="1" zoomScale="85" zoomScaleNormal="85" workbookViewId="0">
      <pane ySplit="1" topLeftCell="A2" activePane="bottomLeft" state="frozen"/>
      <selection activeCell="H1" sqref="H1"/>
      <selection pane="bottomLeft" activeCell="Z59" sqref="Z59"/>
    </sheetView>
  </sheetViews>
  <sheetFormatPr baseColWidth="10" defaultColWidth="8.83203125" defaultRowHeight="15" x14ac:dyDescent="0.2"/>
  <cols>
    <col min="1" max="1" width="8.83203125" style="3" customWidth="1"/>
    <col min="2" max="4" width="8.83203125" hidden="1" customWidth="1"/>
    <col min="5" max="5" width="8.83203125" style="3"/>
    <col min="6" max="6" width="34.33203125" bestFit="1" customWidth="1"/>
    <col min="7" max="10" width="8.83203125" style="3"/>
    <col min="11" max="11" width="24.5" style="18" customWidth="1"/>
    <col min="12" max="12" width="0" hidden="1" customWidth="1"/>
    <col min="13" max="13" width="36.33203125" hidden="1" customWidth="1"/>
    <col min="14" max="14" width="22.1640625" style="18" customWidth="1"/>
    <col min="15" max="15" width="8.6640625" style="31" bestFit="1" customWidth="1"/>
    <col min="16" max="16" width="8" style="2" customWidth="1"/>
    <col min="17" max="17" width="10.83203125" style="12" bestFit="1" customWidth="1"/>
    <col min="18" max="23" width="8" style="12" customWidth="1"/>
    <col min="24" max="25" width="8" style="14" customWidth="1"/>
    <col min="26" max="26" width="8" style="15" customWidth="1"/>
    <col min="27" max="27" width="8" style="14" customWidth="1"/>
    <col min="28" max="28" width="8.83203125" style="2"/>
    <col min="29" max="29" width="10.33203125" style="6" bestFit="1" customWidth="1"/>
    <col min="30" max="32" width="11.6640625" bestFit="1" customWidth="1"/>
  </cols>
  <sheetData>
    <row r="1" spans="1:36" s="1" customFormat="1" ht="16" x14ac:dyDescent="0.2">
      <c r="A1" s="2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7" t="s">
        <v>10</v>
      </c>
      <c r="L1" s="1" t="s">
        <v>11</v>
      </c>
      <c r="M1" s="1" t="s">
        <v>12</v>
      </c>
      <c r="N1" s="17" t="s">
        <v>13</v>
      </c>
      <c r="O1" s="30" t="s">
        <v>66</v>
      </c>
      <c r="P1" s="2" t="s">
        <v>26</v>
      </c>
      <c r="Q1" s="13" t="s">
        <v>38</v>
      </c>
      <c r="R1" s="13" t="s">
        <v>27</v>
      </c>
      <c r="S1" s="13" t="s">
        <v>38</v>
      </c>
      <c r="T1" s="13" t="s">
        <v>28</v>
      </c>
      <c r="U1" s="13" t="s">
        <v>38</v>
      </c>
      <c r="V1" s="13" t="s">
        <v>29</v>
      </c>
      <c r="W1" s="13" t="s">
        <v>38</v>
      </c>
      <c r="X1" s="15" t="s">
        <v>140</v>
      </c>
      <c r="Y1" s="15" t="s">
        <v>38</v>
      </c>
      <c r="Z1" s="15" t="s">
        <v>30</v>
      </c>
      <c r="AA1" s="15" t="s">
        <v>38</v>
      </c>
      <c r="AB1" s="10" t="s">
        <v>14</v>
      </c>
      <c r="AC1" s="4" t="s">
        <v>37</v>
      </c>
      <c r="AD1" s="1" t="s">
        <v>34</v>
      </c>
      <c r="AE1" s="1" t="s">
        <v>35</v>
      </c>
      <c r="AF1" s="1" t="s">
        <v>36</v>
      </c>
    </row>
    <row r="2" spans="1:36" ht="80" x14ac:dyDescent="0.2">
      <c r="A2" s="9">
        <v>47</v>
      </c>
      <c r="B2" s="16">
        <v>38.733365453600904</v>
      </c>
      <c r="C2" s="16">
        <v>-77.181165553629299</v>
      </c>
      <c r="D2" s="16">
        <v>0</v>
      </c>
      <c r="E2" s="9">
        <v>7</v>
      </c>
      <c r="F2" s="16" t="s">
        <v>22</v>
      </c>
      <c r="G2" s="9">
        <v>23</v>
      </c>
      <c r="H2" s="3">
        <v>55</v>
      </c>
      <c r="I2" s="3">
        <v>75</v>
      </c>
      <c r="J2" s="3">
        <v>60</v>
      </c>
      <c r="K2" s="18" t="s">
        <v>97</v>
      </c>
      <c r="N2" s="18" t="s">
        <v>119</v>
      </c>
      <c r="O2" s="31" t="s">
        <v>67</v>
      </c>
      <c r="R2" s="13" t="s">
        <v>31</v>
      </c>
      <c r="S2" s="12">
        <f>14*15</f>
        <v>210</v>
      </c>
      <c r="T2" s="13" t="s">
        <v>31</v>
      </c>
      <c r="U2" s="12">
        <f>14*14</f>
        <v>196</v>
      </c>
      <c r="Z2" s="33" t="s">
        <v>120</v>
      </c>
      <c r="AA2" s="14">
        <v>800</v>
      </c>
      <c r="AB2" s="2">
        <v>2</v>
      </c>
      <c r="AC2" s="5">
        <f>Q2+S2+U2+W2+Y2+AA2</f>
        <v>1206</v>
      </c>
      <c r="AD2">
        <f>IF($AB2=1,AC2,0)</f>
        <v>0</v>
      </c>
      <c r="AE2">
        <f>IF($AB2=2,$AC2,0)</f>
        <v>1206</v>
      </c>
      <c r="AF2">
        <f>IF($AB2=3,$AC2,0)</f>
        <v>0</v>
      </c>
    </row>
    <row r="3" spans="1:36" ht="80" x14ac:dyDescent="0.2">
      <c r="A3" s="9">
        <v>35</v>
      </c>
      <c r="B3" s="16">
        <v>38.732341265153202</v>
      </c>
      <c r="C3" s="16">
        <v>-77.180001139640794</v>
      </c>
      <c r="D3" s="16">
        <v>0</v>
      </c>
      <c r="E3" s="9">
        <v>19</v>
      </c>
      <c r="F3" s="16" t="s">
        <v>50</v>
      </c>
      <c r="G3" s="9">
        <v>18</v>
      </c>
      <c r="H3" s="3">
        <v>55</v>
      </c>
      <c r="I3" s="3">
        <v>75</v>
      </c>
      <c r="J3" s="3">
        <v>50</v>
      </c>
      <c r="K3" s="18" t="s">
        <v>93</v>
      </c>
      <c r="N3" s="18" t="s">
        <v>24</v>
      </c>
      <c r="O3" s="31" t="s">
        <v>67</v>
      </c>
      <c r="R3" s="13" t="s">
        <v>31</v>
      </c>
      <c r="S3" s="12">
        <f>14*15</f>
        <v>210</v>
      </c>
      <c r="T3" s="13" t="s">
        <v>31</v>
      </c>
      <c r="U3" s="12">
        <f>14*14</f>
        <v>196</v>
      </c>
      <c r="AB3" s="2">
        <v>2</v>
      </c>
      <c r="AC3" s="5">
        <f t="shared" ref="AC3:AC30" si="0">Q3+S3+U3+W3+Y3+AA3</f>
        <v>406</v>
      </c>
      <c r="AD3">
        <f t="shared" ref="AD3:AD61" si="1">IF($AB3=1,AC3,0)</f>
        <v>0</v>
      </c>
      <c r="AE3">
        <f t="shared" ref="AE3:AE61" si="2">IF($AB3=2,$AC3,0)</f>
        <v>406</v>
      </c>
      <c r="AF3">
        <f t="shared" ref="AF3:AF61" si="3">IF($AB3=3,$AC3,0)</f>
        <v>0</v>
      </c>
    </row>
    <row r="4" spans="1:36" ht="48" x14ac:dyDescent="0.2">
      <c r="A4" s="9">
        <v>32</v>
      </c>
      <c r="B4" s="16">
        <v>38.732340480529203</v>
      </c>
      <c r="C4" s="16">
        <v>-77.179971635341602</v>
      </c>
      <c r="D4" s="16">
        <v>0</v>
      </c>
      <c r="E4" s="9">
        <v>20</v>
      </c>
      <c r="F4" s="16" t="s">
        <v>50</v>
      </c>
      <c r="G4" s="9">
        <v>17</v>
      </c>
      <c r="H4" s="3">
        <v>55</v>
      </c>
      <c r="I4" s="3">
        <v>75</v>
      </c>
      <c r="J4" s="3">
        <v>60</v>
      </c>
      <c r="K4" s="18" t="s">
        <v>92</v>
      </c>
      <c r="N4" s="18" t="s">
        <v>18</v>
      </c>
      <c r="O4" s="31" t="s">
        <v>67</v>
      </c>
      <c r="P4" s="2" t="s">
        <v>31</v>
      </c>
      <c r="Q4" s="12">
        <v>575</v>
      </c>
      <c r="AB4" s="2">
        <v>1</v>
      </c>
      <c r="AC4" s="5">
        <f t="shared" si="0"/>
        <v>575</v>
      </c>
      <c r="AD4">
        <f t="shared" si="1"/>
        <v>575</v>
      </c>
      <c r="AE4">
        <f t="shared" si="2"/>
        <v>0</v>
      </c>
      <c r="AF4">
        <f t="shared" si="3"/>
        <v>0</v>
      </c>
      <c r="AH4" t="s">
        <v>43</v>
      </c>
      <c r="AI4">
        <v>317.5</v>
      </c>
      <c r="AJ4" t="s">
        <v>39</v>
      </c>
    </row>
    <row r="5" spans="1:36" ht="48" x14ac:dyDescent="0.2">
      <c r="A5" s="9">
        <v>34</v>
      </c>
      <c r="B5" s="16">
        <v>38.732285033748298</v>
      </c>
      <c r="C5" s="16">
        <v>-77.179771810770006</v>
      </c>
      <c r="D5" s="16">
        <v>0</v>
      </c>
      <c r="E5" s="9">
        <v>21</v>
      </c>
      <c r="F5" s="16" t="s">
        <v>50</v>
      </c>
      <c r="G5" s="9">
        <v>15</v>
      </c>
      <c r="H5" s="3">
        <v>55</v>
      </c>
      <c r="I5" s="3">
        <v>75</v>
      </c>
      <c r="J5" s="3">
        <v>60</v>
      </c>
      <c r="K5" s="18" t="s">
        <v>84</v>
      </c>
      <c r="N5" s="18" t="s">
        <v>24</v>
      </c>
      <c r="O5" s="31" t="s">
        <v>67</v>
      </c>
      <c r="R5" s="13" t="s">
        <v>31</v>
      </c>
      <c r="S5" s="12">
        <f>14*15</f>
        <v>210</v>
      </c>
      <c r="T5" s="13" t="s">
        <v>31</v>
      </c>
      <c r="U5" s="12">
        <f>14*14</f>
        <v>196</v>
      </c>
      <c r="AB5" s="2">
        <v>2</v>
      </c>
      <c r="AC5" s="5">
        <f t="shared" si="0"/>
        <v>406</v>
      </c>
      <c r="AD5">
        <f t="shared" si="1"/>
        <v>0</v>
      </c>
      <c r="AE5">
        <f t="shared" si="2"/>
        <v>406</v>
      </c>
      <c r="AF5">
        <f t="shared" si="3"/>
        <v>0</v>
      </c>
      <c r="AH5" s="8" t="s">
        <v>44</v>
      </c>
      <c r="AI5">
        <v>567.5</v>
      </c>
      <c r="AJ5" t="s">
        <v>40</v>
      </c>
    </row>
    <row r="6" spans="1:36" ht="32" x14ac:dyDescent="0.2">
      <c r="A6" s="9">
        <v>31</v>
      </c>
      <c r="B6" s="16">
        <v>38.731834134743004</v>
      </c>
      <c r="C6" s="16">
        <v>-77.179898545145903</v>
      </c>
      <c r="D6" s="16">
        <v>0</v>
      </c>
      <c r="E6" s="9">
        <v>22</v>
      </c>
      <c r="F6" s="16" t="s">
        <v>50</v>
      </c>
      <c r="G6" s="9">
        <v>14</v>
      </c>
      <c r="H6" s="3">
        <v>65</v>
      </c>
      <c r="I6" s="3">
        <v>75</v>
      </c>
      <c r="J6" s="3">
        <v>60</v>
      </c>
      <c r="K6" s="18" t="s">
        <v>91</v>
      </c>
      <c r="N6" s="18" t="s">
        <v>105</v>
      </c>
      <c r="O6" s="31" t="s">
        <v>67</v>
      </c>
      <c r="R6" s="13"/>
      <c r="T6" s="13" t="s">
        <v>31</v>
      </c>
      <c r="U6" s="12">
        <f>14*14</f>
        <v>196</v>
      </c>
      <c r="V6" s="13"/>
      <c r="Z6" s="15" t="s">
        <v>33</v>
      </c>
      <c r="AA6" s="14">
        <v>800</v>
      </c>
      <c r="AB6" s="2">
        <v>2</v>
      </c>
      <c r="AC6" s="5">
        <f t="shared" si="0"/>
        <v>996</v>
      </c>
      <c r="AD6">
        <f t="shared" si="1"/>
        <v>0</v>
      </c>
      <c r="AE6">
        <f t="shared" si="2"/>
        <v>996</v>
      </c>
      <c r="AF6">
        <f t="shared" si="3"/>
        <v>0</v>
      </c>
      <c r="AH6" t="s">
        <v>45</v>
      </c>
      <c r="AI6" s="7">
        <v>1192.5</v>
      </c>
      <c r="AJ6" t="s">
        <v>41</v>
      </c>
    </row>
    <row r="7" spans="1:36" ht="48" x14ac:dyDescent="0.2">
      <c r="A7" s="9">
        <v>16</v>
      </c>
      <c r="B7" s="16">
        <v>38.732003614517303</v>
      </c>
      <c r="C7" s="16">
        <v>-77.181007638573604</v>
      </c>
      <c r="D7" s="16">
        <v>0</v>
      </c>
      <c r="E7" s="9">
        <v>24</v>
      </c>
      <c r="F7" s="16" t="s">
        <v>49</v>
      </c>
      <c r="G7" s="9">
        <v>31</v>
      </c>
      <c r="H7" s="3">
        <v>65</v>
      </c>
      <c r="I7" s="3">
        <v>75</v>
      </c>
      <c r="J7" s="3">
        <v>75</v>
      </c>
      <c r="K7" s="18" t="s">
        <v>101</v>
      </c>
      <c r="N7" s="18" t="s">
        <v>20</v>
      </c>
      <c r="O7" s="31" t="s">
        <v>67</v>
      </c>
      <c r="R7" s="13" t="s">
        <v>31</v>
      </c>
      <c r="S7" s="12">
        <f>G7*15</f>
        <v>465</v>
      </c>
      <c r="T7" s="13" t="s">
        <v>31</v>
      </c>
      <c r="U7" s="12">
        <f>$G7*14</f>
        <v>434</v>
      </c>
      <c r="Z7" s="15" t="s">
        <v>33</v>
      </c>
      <c r="AA7" s="14">
        <v>800</v>
      </c>
      <c r="AB7" s="2">
        <v>2</v>
      </c>
      <c r="AC7" s="5">
        <f t="shared" si="0"/>
        <v>1699</v>
      </c>
      <c r="AD7">
        <f t="shared" si="1"/>
        <v>0</v>
      </c>
      <c r="AE7">
        <f t="shared" si="2"/>
        <v>1699</v>
      </c>
      <c r="AF7">
        <f t="shared" si="3"/>
        <v>0</v>
      </c>
      <c r="AH7" t="s">
        <v>46</v>
      </c>
      <c r="AI7" s="7">
        <v>2130</v>
      </c>
      <c r="AJ7" t="s">
        <v>42</v>
      </c>
    </row>
    <row r="8" spans="1:36" ht="48" x14ac:dyDescent="0.2">
      <c r="A8" s="9">
        <v>18</v>
      </c>
      <c r="B8" s="16">
        <v>38.732001522176901</v>
      </c>
      <c r="C8" s="16">
        <v>-77.181215509772301</v>
      </c>
      <c r="D8" s="16">
        <v>0</v>
      </c>
      <c r="E8" s="9">
        <v>26</v>
      </c>
      <c r="F8" s="16" t="s">
        <v>49</v>
      </c>
      <c r="G8" s="9">
        <v>35</v>
      </c>
      <c r="H8" s="3">
        <v>75</v>
      </c>
      <c r="I8" s="3">
        <v>75</v>
      </c>
      <c r="J8" s="3">
        <v>75</v>
      </c>
      <c r="K8" s="18" t="s">
        <v>104</v>
      </c>
      <c r="N8" s="18" t="s">
        <v>61</v>
      </c>
      <c r="O8" s="31" t="s">
        <v>67</v>
      </c>
      <c r="R8" s="13" t="s">
        <v>31</v>
      </c>
      <c r="S8" s="12">
        <f>G8*15</f>
        <v>525</v>
      </c>
      <c r="T8" s="13" t="s">
        <v>31</v>
      </c>
      <c r="U8" s="12">
        <f>$G8*14</f>
        <v>490</v>
      </c>
      <c r="V8" s="13" t="s">
        <v>31</v>
      </c>
      <c r="W8" s="12">
        <f>$G8*18</f>
        <v>630</v>
      </c>
      <c r="Z8" s="15" t="s">
        <v>32</v>
      </c>
      <c r="AA8" s="14">
        <v>50</v>
      </c>
      <c r="AB8" s="2">
        <v>2</v>
      </c>
      <c r="AC8" s="5">
        <f t="shared" si="0"/>
        <v>1695</v>
      </c>
      <c r="AD8">
        <f t="shared" si="1"/>
        <v>0</v>
      </c>
      <c r="AE8">
        <f t="shared" si="2"/>
        <v>1695</v>
      </c>
      <c r="AF8">
        <f t="shared" si="3"/>
        <v>0</v>
      </c>
    </row>
    <row r="9" spans="1:36" ht="64" x14ac:dyDescent="0.2">
      <c r="A9" s="9">
        <v>15</v>
      </c>
      <c r="B9" s="16">
        <v>38.731836227088301</v>
      </c>
      <c r="C9" s="16">
        <v>-77.181223891675401</v>
      </c>
      <c r="D9" s="16">
        <v>0</v>
      </c>
      <c r="E9" s="9">
        <v>27</v>
      </c>
      <c r="F9" s="16" t="s">
        <v>19</v>
      </c>
      <c r="G9" s="9">
        <v>26</v>
      </c>
      <c r="H9" s="3">
        <v>65</v>
      </c>
      <c r="I9" s="3">
        <v>65</v>
      </c>
      <c r="J9" s="3">
        <v>75</v>
      </c>
      <c r="K9" s="18" t="s">
        <v>100</v>
      </c>
      <c r="N9" s="18" t="s">
        <v>69</v>
      </c>
      <c r="O9" s="31" t="s">
        <v>67</v>
      </c>
      <c r="R9" s="13" t="s">
        <v>31</v>
      </c>
      <c r="S9" s="12">
        <f>G9*15</f>
        <v>390</v>
      </c>
      <c r="T9" s="13" t="s">
        <v>31</v>
      </c>
      <c r="U9" s="12">
        <f>$G9*14</f>
        <v>364</v>
      </c>
      <c r="V9" s="13" t="s">
        <v>31</v>
      </c>
      <c r="W9" s="12">
        <f>$G9*18</f>
        <v>468</v>
      </c>
      <c r="Z9" s="15" t="s">
        <v>33</v>
      </c>
      <c r="AA9" s="14">
        <v>800</v>
      </c>
      <c r="AB9" s="2">
        <v>2</v>
      </c>
      <c r="AC9" s="5">
        <f t="shared" si="0"/>
        <v>2022</v>
      </c>
      <c r="AD9">
        <f t="shared" si="1"/>
        <v>0</v>
      </c>
      <c r="AE9">
        <f t="shared" si="2"/>
        <v>2022</v>
      </c>
      <c r="AF9">
        <f t="shared" si="3"/>
        <v>0</v>
      </c>
    </row>
    <row r="10" spans="1:36" ht="32" x14ac:dyDescent="0.2">
      <c r="A10" s="9">
        <v>1</v>
      </c>
      <c r="B10" s="16">
        <v>38.732092338983101</v>
      </c>
      <c r="C10" s="16">
        <v>-77.180706310000005</v>
      </c>
      <c r="D10" s="16">
        <v>21.2</v>
      </c>
      <c r="E10" s="9">
        <v>101</v>
      </c>
      <c r="F10" s="16" t="s">
        <v>19</v>
      </c>
      <c r="G10" s="9">
        <v>21</v>
      </c>
      <c r="H10" s="3">
        <v>45</v>
      </c>
      <c r="I10" s="3">
        <v>40</v>
      </c>
      <c r="J10" s="3">
        <v>55</v>
      </c>
      <c r="K10" s="18" t="s">
        <v>68</v>
      </c>
      <c r="N10" s="18" t="s">
        <v>59</v>
      </c>
      <c r="O10" s="31" t="s">
        <v>67</v>
      </c>
      <c r="R10" s="13" t="s">
        <v>31</v>
      </c>
      <c r="S10" s="12">
        <f>G10*15</f>
        <v>315</v>
      </c>
      <c r="T10" s="13" t="s">
        <v>31</v>
      </c>
      <c r="U10" s="12">
        <f>$G10*14</f>
        <v>294</v>
      </c>
      <c r="V10" s="13" t="s">
        <v>31</v>
      </c>
      <c r="W10" s="12">
        <f>$G10*18</f>
        <v>378</v>
      </c>
      <c r="AB10" s="2">
        <v>2</v>
      </c>
      <c r="AC10" s="5">
        <f t="shared" si="0"/>
        <v>987</v>
      </c>
      <c r="AD10">
        <f t="shared" si="1"/>
        <v>0</v>
      </c>
      <c r="AE10">
        <f t="shared" si="2"/>
        <v>987</v>
      </c>
      <c r="AF10">
        <f t="shared" si="3"/>
        <v>0</v>
      </c>
    </row>
    <row r="11" spans="1:36" ht="64" x14ac:dyDescent="0.2">
      <c r="A11" s="9">
        <v>2</v>
      </c>
      <c r="B11" s="16">
        <v>38.7321838689831</v>
      </c>
      <c r="C11" s="16">
        <v>-77.180610619999996</v>
      </c>
      <c r="D11" s="16">
        <v>4.9000000000000004</v>
      </c>
      <c r="E11" s="9">
        <v>102</v>
      </c>
      <c r="F11" s="16" t="s">
        <v>23</v>
      </c>
      <c r="G11" s="9">
        <v>14</v>
      </c>
      <c r="H11" s="3">
        <v>10</v>
      </c>
      <c r="I11" s="3">
        <v>20</v>
      </c>
      <c r="J11" s="3">
        <v>10</v>
      </c>
      <c r="K11" s="18" t="s">
        <v>58</v>
      </c>
      <c r="N11" s="18" t="s">
        <v>18</v>
      </c>
      <c r="O11" s="31" t="s">
        <v>67</v>
      </c>
      <c r="P11" s="2" t="s">
        <v>31</v>
      </c>
      <c r="Q11" s="12">
        <v>575</v>
      </c>
      <c r="R11" s="13"/>
      <c r="T11" s="13"/>
      <c r="AB11" s="2">
        <v>1</v>
      </c>
      <c r="AC11" s="5">
        <f t="shared" si="0"/>
        <v>575</v>
      </c>
      <c r="AD11">
        <f t="shared" si="1"/>
        <v>575</v>
      </c>
      <c r="AE11">
        <f t="shared" si="2"/>
        <v>0</v>
      </c>
      <c r="AF11">
        <f t="shared" si="3"/>
        <v>0</v>
      </c>
    </row>
    <row r="12" spans="1:36" ht="80" x14ac:dyDescent="0.2">
      <c r="A12" s="9">
        <v>3</v>
      </c>
      <c r="B12" s="16">
        <v>38.732241768983101</v>
      </c>
      <c r="C12" s="16">
        <v>-77.180703210000004</v>
      </c>
      <c r="D12" s="16">
        <v>0</v>
      </c>
      <c r="E12" s="9">
        <v>103</v>
      </c>
      <c r="F12" s="16" t="s">
        <v>23</v>
      </c>
      <c r="G12" s="9">
        <v>24</v>
      </c>
      <c r="H12" s="3">
        <v>50</v>
      </c>
      <c r="I12" s="3">
        <v>20</v>
      </c>
      <c r="J12" s="3">
        <v>65</v>
      </c>
      <c r="K12" s="18" t="s">
        <v>72</v>
      </c>
      <c r="N12" s="18" t="s">
        <v>73</v>
      </c>
      <c r="O12" s="31" t="s">
        <v>67</v>
      </c>
      <c r="R12" s="13" t="s">
        <v>31</v>
      </c>
      <c r="S12" s="12">
        <f>G12*15</f>
        <v>360</v>
      </c>
      <c r="T12" s="13" t="s">
        <v>31</v>
      </c>
      <c r="U12" s="12">
        <f>$G12*14</f>
        <v>336</v>
      </c>
      <c r="AB12" s="2">
        <v>2</v>
      </c>
      <c r="AC12" s="5">
        <f t="shared" si="0"/>
        <v>696</v>
      </c>
      <c r="AD12">
        <f t="shared" si="1"/>
        <v>0</v>
      </c>
      <c r="AE12">
        <f t="shared" si="2"/>
        <v>696</v>
      </c>
      <c r="AF12">
        <f t="shared" si="3"/>
        <v>0</v>
      </c>
    </row>
    <row r="13" spans="1:36" ht="80" x14ac:dyDescent="0.2">
      <c r="A13" s="9">
        <v>4</v>
      </c>
      <c r="B13" s="16">
        <v>38.732217348983099</v>
      </c>
      <c r="C13" s="16">
        <v>-77.180667439999993</v>
      </c>
      <c r="D13" s="16">
        <v>-0.3</v>
      </c>
      <c r="E13" s="9">
        <v>104</v>
      </c>
      <c r="F13" s="16" t="s">
        <v>23</v>
      </c>
      <c r="G13" s="9">
        <v>17</v>
      </c>
      <c r="H13" s="3">
        <v>50</v>
      </c>
      <c r="I13" s="3">
        <v>35</v>
      </c>
      <c r="J13" s="3">
        <v>65</v>
      </c>
      <c r="K13" s="18" t="s">
        <v>74</v>
      </c>
      <c r="N13" s="18" t="s">
        <v>73</v>
      </c>
      <c r="O13" s="31" t="s">
        <v>67</v>
      </c>
      <c r="R13" s="13" t="s">
        <v>31</v>
      </c>
      <c r="S13" s="12">
        <f>G13*15</f>
        <v>255</v>
      </c>
      <c r="T13" s="13" t="s">
        <v>31</v>
      </c>
      <c r="U13" s="12">
        <f>$G13*14</f>
        <v>238</v>
      </c>
      <c r="AB13" s="2">
        <v>2</v>
      </c>
      <c r="AC13" s="5">
        <f t="shared" si="0"/>
        <v>493</v>
      </c>
      <c r="AD13">
        <f t="shared" si="1"/>
        <v>0</v>
      </c>
      <c r="AE13">
        <f t="shared" si="2"/>
        <v>493</v>
      </c>
      <c r="AF13">
        <f t="shared" si="3"/>
        <v>0</v>
      </c>
    </row>
    <row r="14" spans="1:36" ht="96" x14ac:dyDescent="0.2">
      <c r="A14" s="9">
        <v>5</v>
      </c>
      <c r="B14" s="16">
        <v>38.732220358983099</v>
      </c>
      <c r="C14" s="16">
        <v>-77.180636050000004</v>
      </c>
      <c r="D14" s="16">
        <v>0.7</v>
      </c>
      <c r="E14" s="9">
        <v>105</v>
      </c>
      <c r="F14" s="16" t="s">
        <v>23</v>
      </c>
      <c r="G14" s="9">
        <v>26</v>
      </c>
      <c r="H14" s="3">
        <v>50</v>
      </c>
      <c r="I14" s="3">
        <v>35</v>
      </c>
      <c r="J14" s="3">
        <v>65</v>
      </c>
      <c r="K14" s="18" t="s">
        <v>75</v>
      </c>
      <c r="N14" s="18" t="s">
        <v>76</v>
      </c>
      <c r="O14" s="31" t="s">
        <v>67</v>
      </c>
      <c r="R14" s="13" t="s">
        <v>31</v>
      </c>
      <c r="S14" s="12">
        <f>G14*15</f>
        <v>390</v>
      </c>
      <c r="T14" s="13" t="s">
        <v>31</v>
      </c>
      <c r="U14" s="12">
        <f>$G14*14</f>
        <v>364</v>
      </c>
      <c r="Z14" s="15" t="s">
        <v>33</v>
      </c>
      <c r="AA14" s="14">
        <v>800</v>
      </c>
      <c r="AB14" s="2">
        <v>2</v>
      </c>
      <c r="AC14" s="5">
        <f t="shared" si="0"/>
        <v>1554</v>
      </c>
      <c r="AD14">
        <f t="shared" si="1"/>
        <v>0</v>
      </c>
      <c r="AE14">
        <f t="shared" si="2"/>
        <v>1554</v>
      </c>
      <c r="AF14">
        <f t="shared" si="3"/>
        <v>0</v>
      </c>
    </row>
    <row r="15" spans="1:36" ht="96" x14ac:dyDescent="0.2">
      <c r="A15" s="9">
        <v>6</v>
      </c>
      <c r="B15" s="16">
        <v>38.732206618983099</v>
      </c>
      <c r="C15" s="16">
        <v>-77.180574590000006</v>
      </c>
      <c r="D15" s="16">
        <v>1.7</v>
      </c>
      <c r="E15" s="9">
        <v>106</v>
      </c>
      <c r="F15" s="16" t="s">
        <v>23</v>
      </c>
      <c r="G15" s="9">
        <v>32</v>
      </c>
      <c r="H15" s="3">
        <v>75</v>
      </c>
      <c r="I15" s="3">
        <v>65</v>
      </c>
      <c r="J15" s="3">
        <v>60</v>
      </c>
      <c r="K15" s="18" t="s">
        <v>75</v>
      </c>
      <c r="N15" s="18" t="s">
        <v>76</v>
      </c>
      <c r="O15" s="31" t="s">
        <v>67</v>
      </c>
      <c r="R15" s="13" t="s">
        <v>31</v>
      </c>
      <c r="S15" s="12">
        <f>G15*15</f>
        <v>480</v>
      </c>
      <c r="T15" s="13" t="s">
        <v>31</v>
      </c>
      <c r="U15" s="12">
        <f>$G15*14</f>
        <v>448</v>
      </c>
      <c r="Z15" s="15" t="s">
        <v>33</v>
      </c>
      <c r="AA15" s="14">
        <v>800</v>
      </c>
      <c r="AB15" s="2">
        <v>2</v>
      </c>
      <c r="AC15" s="5">
        <f t="shared" si="0"/>
        <v>1728</v>
      </c>
      <c r="AD15">
        <f t="shared" si="1"/>
        <v>0</v>
      </c>
      <c r="AE15">
        <f t="shared" si="2"/>
        <v>1728</v>
      </c>
      <c r="AF15">
        <f t="shared" si="3"/>
        <v>0</v>
      </c>
    </row>
    <row r="16" spans="1:36" ht="96" x14ac:dyDescent="0.2">
      <c r="A16" s="9">
        <v>7</v>
      </c>
      <c r="B16" s="16">
        <v>38.732112728983097</v>
      </c>
      <c r="C16" s="16">
        <v>-77.180350349999998</v>
      </c>
      <c r="D16" s="16">
        <v>2.5</v>
      </c>
      <c r="E16" s="9">
        <v>107</v>
      </c>
      <c r="F16" s="16" t="s">
        <v>23</v>
      </c>
      <c r="G16" s="9">
        <v>16</v>
      </c>
      <c r="H16" s="3">
        <v>75</v>
      </c>
      <c r="I16" s="3">
        <v>65</v>
      </c>
      <c r="J16" s="3">
        <v>40</v>
      </c>
      <c r="K16" s="18" t="s">
        <v>75</v>
      </c>
      <c r="N16" s="18" t="s">
        <v>77</v>
      </c>
      <c r="O16" s="31" t="s">
        <v>67</v>
      </c>
      <c r="R16" s="13" t="s">
        <v>31</v>
      </c>
      <c r="S16" s="12">
        <f>G16*15</f>
        <v>240</v>
      </c>
      <c r="T16" s="13" t="s">
        <v>31</v>
      </c>
      <c r="U16" s="12">
        <f>$G16*14</f>
        <v>224</v>
      </c>
      <c r="Z16" s="15" t="s">
        <v>71</v>
      </c>
      <c r="AA16" s="14">
        <v>800</v>
      </c>
      <c r="AB16" s="2">
        <v>2</v>
      </c>
      <c r="AC16" s="5">
        <f t="shared" si="0"/>
        <v>1264</v>
      </c>
      <c r="AD16">
        <f t="shared" si="1"/>
        <v>0</v>
      </c>
      <c r="AE16">
        <f t="shared" si="2"/>
        <v>1264</v>
      </c>
      <c r="AF16">
        <f t="shared" si="3"/>
        <v>0</v>
      </c>
    </row>
    <row r="17" spans="1:32" ht="32" x14ac:dyDescent="0.2">
      <c r="A17" s="9">
        <v>8</v>
      </c>
      <c r="B17" s="16">
        <v>38.731931508983102</v>
      </c>
      <c r="C17" s="16">
        <v>-77.180160939999993</v>
      </c>
      <c r="D17" s="16">
        <v>-12.8</v>
      </c>
      <c r="E17" s="9">
        <v>108</v>
      </c>
      <c r="F17" s="16" t="s">
        <v>49</v>
      </c>
      <c r="G17" s="9">
        <v>31</v>
      </c>
      <c r="H17" s="3">
        <v>85</v>
      </c>
      <c r="I17" s="3">
        <v>65</v>
      </c>
      <c r="J17" s="3">
        <v>85</v>
      </c>
      <c r="K17" s="18" t="s">
        <v>78</v>
      </c>
      <c r="N17" s="18" t="s">
        <v>79</v>
      </c>
      <c r="O17" s="31" t="s">
        <v>67</v>
      </c>
      <c r="R17" s="13"/>
      <c r="T17" s="13"/>
      <c r="Z17" s="15" t="s">
        <v>33</v>
      </c>
      <c r="AA17" s="14">
        <v>800</v>
      </c>
      <c r="AB17" s="2">
        <v>2</v>
      </c>
      <c r="AC17" s="5">
        <f t="shared" si="0"/>
        <v>800</v>
      </c>
      <c r="AD17">
        <f t="shared" si="1"/>
        <v>0</v>
      </c>
      <c r="AE17">
        <f t="shared" si="2"/>
        <v>800</v>
      </c>
      <c r="AF17">
        <f t="shared" si="3"/>
        <v>0</v>
      </c>
    </row>
    <row r="18" spans="1:32" ht="64" x14ac:dyDescent="0.2">
      <c r="A18" s="9">
        <v>10</v>
      </c>
      <c r="B18" s="16">
        <v>38.732071398983102</v>
      </c>
      <c r="C18" s="16">
        <v>-77.180055589999995</v>
      </c>
      <c r="D18" s="16">
        <v>-0.2</v>
      </c>
      <c r="E18" s="9">
        <v>109</v>
      </c>
      <c r="F18" s="16" t="s">
        <v>23</v>
      </c>
      <c r="G18" s="9">
        <v>28</v>
      </c>
      <c r="H18" s="3">
        <v>75</v>
      </c>
      <c r="I18" s="3">
        <v>65</v>
      </c>
      <c r="J18" s="3">
        <v>50</v>
      </c>
      <c r="K18" s="22" t="s">
        <v>80</v>
      </c>
      <c r="L18" s="16"/>
      <c r="M18" s="16"/>
      <c r="N18" s="22" t="s">
        <v>24</v>
      </c>
      <c r="O18" s="31" t="s">
        <v>67</v>
      </c>
      <c r="R18" s="13" t="s">
        <v>31</v>
      </c>
      <c r="S18" s="12">
        <f>G18*15</f>
        <v>420</v>
      </c>
      <c r="T18" s="13" t="s">
        <v>31</v>
      </c>
      <c r="U18" s="12">
        <f>$G18*14</f>
        <v>392</v>
      </c>
      <c r="AB18" s="2">
        <v>2</v>
      </c>
      <c r="AC18" s="5">
        <f t="shared" si="0"/>
        <v>812</v>
      </c>
      <c r="AD18">
        <f t="shared" si="1"/>
        <v>0</v>
      </c>
      <c r="AE18">
        <f t="shared" si="2"/>
        <v>812</v>
      </c>
      <c r="AF18">
        <f t="shared" si="3"/>
        <v>0</v>
      </c>
    </row>
    <row r="19" spans="1:32" ht="64" x14ac:dyDescent="0.2">
      <c r="A19" s="9">
        <v>11</v>
      </c>
      <c r="B19" s="16">
        <v>38.731724788983101</v>
      </c>
      <c r="C19" s="16">
        <v>-77.180149439999994</v>
      </c>
      <c r="D19" s="16">
        <v>5.6</v>
      </c>
      <c r="E19" s="9">
        <v>110</v>
      </c>
      <c r="F19" s="16" t="s">
        <v>50</v>
      </c>
      <c r="G19" s="9">
        <v>28</v>
      </c>
      <c r="H19" s="3">
        <v>45</v>
      </c>
      <c r="I19" s="3">
        <v>65</v>
      </c>
      <c r="J19" s="3">
        <v>45</v>
      </c>
      <c r="K19" s="18" t="s">
        <v>82</v>
      </c>
      <c r="N19" s="18" t="s">
        <v>60</v>
      </c>
      <c r="O19" s="31" t="s">
        <v>81</v>
      </c>
      <c r="R19" s="13" t="s">
        <v>31</v>
      </c>
      <c r="S19" s="12">
        <f>G19*15</f>
        <v>420</v>
      </c>
      <c r="T19" s="13" t="s">
        <v>31</v>
      </c>
      <c r="U19" s="12">
        <f>$G19*14</f>
        <v>392</v>
      </c>
      <c r="AB19" s="2">
        <v>2</v>
      </c>
      <c r="AC19" s="5">
        <f t="shared" si="0"/>
        <v>812</v>
      </c>
      <c r="AD19">
        <f t="shared" si="1"/>
        <v>0</v>
      </c>
      <c r="AE19">
        <f t="shared" si="2"/>
        <v>812</v>
      </c>
      <c r="AF19">
        <f t="shared" si="3"/>
        <v>0</v>
      </c>
    </row>
    <row r="20" spans="1:32" ht="96" x14ac:dyDescent="0.2">
      <c r="A20" s="9">
        <v>12</v>
      </c>
      <c r="B20" s="16">
        <v>38.731708070822897</v>
      </c>
      <c r="C20" s="16">
        <v>-77.179954536259103</v>
      </c>
      <c r="D20" s="16">
        <v>0</v>
      </c>
      <c r="E20" s="9">
        <v>111</v>
      </c>
      <c r="F20" s="16" t="s">
        <v>51</v>
      </c>
      <c r="G20" s="9">
        <v>16</v>
      </c>
      <c r="H20" s="3">
        <v>20</v>
      </c>
      <c r="I20" s="3">
        <v>65</v>
      </c>
      <c r="J20" s="3">
        <v>20</v>
      </c>
      <c r="K20" s="18" t="s">
        <v>83</v>
      </c>
      <c r="N20" s="18" t="s">
        <v>17</v>
      </c>
      <c r="O20" s="31" t="s">
        <v>65</v>
      </c>
      <c r="R20" s="13"/>
      <c r="T20" s="13"/>
      <c r="AB20" s="2" t="s">
        <v>15</v>
      </c>
      <c r="AC20" s="5">
        <f t="shared" si="0"/>
        <v>0</v>
      </c>
      <c r="AD20">
        <f t="shared" si="1"/>
        <v>0</v>
      </c>
      <c r="AE20">
        <f t="shared" si="2"/>
        <v>0</v>
      </c>
      <c r="AF20">
        <f t="shared" si="3"/>
        <v>0</v>
      </c>
    </row>
    <row r="21" spans="1:32" ht="96" x14ac:dyDescent="0.2">
      <c r="A21" s="9">
        <v>13</v>
      </c>
      <c r="B21" s="16">
        <v>38.7315859298417</v>
      </c>
      <c r="C21" s="16">
        <v>-77.180004827678204</v>
      </c>
      <c r="D21" s="16">
        <v>0</v>
      </c>
      <c r="E21" s="9">
        <v>112</v>
      </c>
      <c r="F21" s="16" t="s">
        <v>51</v>
      </c>
      <c r="G21" s="9">
        <v>17</v>
      </c>
      <c r="H21" s="3">
        <v>20</v>
      </c>
      <c r="I21" s="3">
        <v>65</v>
      </c>
      <c r="J21" s="3">
        <v>35</v>
      </c>
      <c r="K21" s="18" t="s">
        <v>83</v>
      </c>
      <c r="N21" s="18" t="s">
        <v>17</v>
      </c>
      <c r="O21" s="31" t="s">
        <v>65</v>
      </c>
      <c r="R21" s="13"/>
      <c r="T21" s="13"/>
      <c r="X21" s="15"/>
      <c r="AB21" s="2" t="s">
        <v>15</v>
      </c>
      <c r="AC21" s="5">
        <f t="shared" si="0"/>
        <v>0</v>
      </c>
      <c r="AD21">
        <f t="shared" si="1"/>
        <v>0</v>
      </c>
      <c r="AE21">
        <f t="shared" si="2"/>
        <v>0</v>
      </c>
      <c r="AF21">
        <f t="shared" si="3"/>
        <v>0</v>
      </c>
    </row>
    <row r="22" spans="1:32" ht="96" x14ac:dyDescent="0.2">
      <c r="A22" s="9">
        <v>14</v>
      </c>
      <c r="B22" s="16">
        <v>38.731566314032897</v>
      </c>
      <c r="C22" s="16">
        <v>-77.180404476821394</v>
      </c>
      <c r="D22" s="16">
        <v>0</v>
      </c>
      <c r="E22" s="9">
        <v>113</v>
      </c>
      <c r="F22" s="16" t="s">
        <v>51</v>
      </c>
      <c r="G22" s="9">
        <v>20</v>
      </c>
      <c r="H22" s="3">
        <v>20</v>
      </c>
      <c r="I22" s="3">
        <v>65</v>
      </c>
      <c r="J22" s="3">
        <v>35</v>
      </c>
      <c r="K22" s="18" t="s">
        <v>83</v>
      </c>
      <c r="N22" s="18" t="s">
        <v>17</v>
      </c>
      <c r="O22" s="31" t="s">
        <v>65</v>
      </c>
      <c r="R22" s="13"/>
      <c r="T22" s="13"/>
      <c r="AB22" s="2" t="s">
        <v>15</v>
      </c>
      <c r="AC22" s="5">
        <f t="shared" si="0"/>
        <v>0</v>
      </c>
      <c r="AD22">
        <f t="shared" si="1"/>
        <v>0</v>
      </c>
      <c r="AE22">
        <f t="shared" si="2"/>
        <v>0</v>
      </c>
      <c r="AF22">
        <f t="shared" si="3"/>
        <v>0</v>
      </c>
    </row>
    <row r="23" spans="1:32" ht="48" x14ac:dyDescent="0.2">
      <c r="A23" s="9">
        <v>17</v>
      </c>
      <c r="B23" s="16">
        <v>38.731913120737197</v>
      </c>
      <c r="C23" s="16">
        <v>-77.180956006050096</v>
      </c>
      <c r="D23" s="16">
        <v>0</v>
      </c>
      <c r="E23" s="9">
        <v>114</v>
      </c>
      <c r="F23" s="16" t="s">
        <v>49</v>
      </c>
      <c r="G23" s="9">
        <v>32</v>
      </c>
      <c r="H23" s="3">
        <v>65</v>
      </c>
      <c r="I23" s="3">
        <v>75</v>
      </c>
      <c r="J23" s="3">
        <v>75</v>
      </c>
      <c r="K23" s="18" t="s">
        <v>102</v>
      </c>
      <c r="N23" s="18" t="s">
        <v>20</v>
      </c>
      <c r="O23" s="31" t="s">
        <v>67</v>
      </c>
      <c r="R23" s="13" t="s">
        <v>31</v>
      </c>
      <c r="S23" s="12">
        <f>G23*15</f>
        <v>480</v>
      </c>
      <c r="T23" s="13" t="s">
        <v>31</v>
      </c>
      <c r="U23" s="12">
        <f>$G23*14</f>
        <v>448</v>
      </c>
      <c r="Z23" s="15" t="s">
        <v>33</v>
      </c>
      <c r="AA23" s="14">
        <v>800</v>
      </c>
      <c r="AB23" s="2">
        <v>2</v>
      </c>
      <c r="AC23" s="5">
        <f t="shared" si="0"/>
        <v>1728</v>
      </c>
      <c r="AD23">
        <f t="shared" si="1"/>
        <v>0</v>
      </c>
      <c r="AE23">
        <f t="shared" si="2"/>
        <v>1728</v>
      </c>
      <c r="AF23">
        <f t="shared" si="3"/>
        <v>0</v>
      </c>
    </row>
    <row r="24" spans="1:32" ht="64" x14ac:dyDescent="0.2">
      <c r="A24" s="9">
        <v>19</v>
      </c>
      <c r="B24" s="16">
        <v>38.732002408983099</v>
      </c>
      <c r="C24" s="16">
        <v>-77.182092269999998</v>
      </c>
      <c r="D24" s="16">
        <v>-3.7</v>
      </c>
      <c r="E24" s="9">
        <v>115</v>
      </c>
      <c r="F24" s="16" t="s">
        <v>21</v>
      </c>
      <c r="G24" s="9">
        <v>24</v>
      </c>
      <c r="H24" s="3">
        <v>75</v>
      </c>
      <c r="I24" s="3">
        <v>75</v>
      </c>
      <c r="J24" s="3">
        <v>55</v>
      </c>
      <c r="K24" s="18" t="s">
        <v>103</v>
      </c>
      <c r="N24" s="18" t="s">
        <v>24</v>
      </c>
      <c r="O24" s="31" t="s">
        <v>67</v>
      </c>
      <c r="R24" s="13" t="s">
        <v>31</v>
      </c>
      <c r="S24" s="12">
        <f>G24*15</f>
        <v>360</v>
      </c>
      <c r="T24" s="13" t="s">
        <v>31</v>
      </c>
      <c r="U24" s="12">
        <f>$G24*14</f>
        <v>336</v>
      </c>
      <c r="AB24" s="2">
        <v>2</v>
      </c>
      <c r="AC24" s="5">
        <f t="shared" si="0"/>
        <v>696</v>
      </c>
      <c r="AD24">
        <f t="shared" si="1"/>
        <v>0</v>
      </c>
      <c r="AE24">
        <f t="shared" si="2"/>
        <v>696</v>
      </c>
      <c r="AF24">
        <f t="shared" si="3"/>
        <v>0</v>
      </c>
    </row>
    <row r="25" spans="1:32" ht="64" x14ac:dyDescent="0.2">
      <c r="A25" s="9">
        <v>20</v>
      </c>
      <c r="B25" s="16">
        <v>38.7319866989831</v>
      </c>
      <c r="C25" s="16">
        <v>-77.182132780000003</v>
      </c>
      <c r="D25" s="16">
        <v>-3.7</v>
      </c>
      <c r="E25" s="9">
        <v>116</v>
      </c>
      <c r="F25" s="16" t="s">
        <v>21</v>
      </c>
      <c r="G25" s="9">
        <v>28</v>
      </c>
      <c r="H25" s="3">
        <v>75</v>
      </c>
      <c r="I25" s="3">
        <v>75</v>
      </c>
      <c r="J25" s="3">
        <v>55</v>
      </c>
      <c r="K25" s="18" t="s">
        <v>103</v>
      </c>
      <c r="N25" s="18" t="s">
        <v>62</v>
      </c>
      <c r="O25" s="31" t="s">
        <v>67</v>
      </c>
      <c r="R25" s="13" t="s">
        <v>31</v>
      </c>
      <c r="S25" s="12">
        <f>G25*15</f>
        <v>420</v>
      </c>
      <c r="T25" s="13" t="s">
        <v>31</v>
      </c>
      <c r="U25" s="12">
        <f>$G25*14</f>
        <v>392</v>
      </c>
      <c r="AB25" s="2">
        <v>2</v>
      </c>
      <c r="AC25" s="5">
        <f t="shared" si="0"/>
        <v>812</v>
      </c>
      <c r="AD25">
        <f t="shared" si="1"/>
        <v>0</v>
      </c>
      <c r="AE25">
        <f t="shared" si="2"/>
        <v>812</v>
      </c>
      <c r="AF25">
        <f t="shared" si="3"/>
        <v>0</v>
      </c>
    </row>
    <row r="26" spans="1:32" ht="64" x14ac:dyDescent="0.2">
      <c r="A26" s="9">
        <v>21</v>
      </c>
      <c r="B26" s="16">
        <v>38.732134788983103</v>
      </c>
      <c r="C26" s="16">
        <v>-77.182466320000003</v>
      </c>
      <c r="D26" s="16">
        <v>-7.1</v>
      </c>
      <c r="E26" s="9">
        <v>117</v>
      </c>
      <c r="F26" s="16" t="s">
        <v>52</v>
      </c>
      <c r="G26" s="9">
        <v>14</v>
      </c>
      <c r="H26" s="3">
        <v>75</v>
      </c>
      <c r="I26" s="3">
        <v>75</v>
      </c>
      <c r="J26" s="3">
        <v>55</v>
      </c>
      <c r="K26" s="18" t="s">
        <v>142</v>
      </c>
      <c r="N26" s="18" t="s">
        <v>143</v>
      </c>
      <c r="O26" s="31" t="s">
        <v>67</v>
      </c>
      <c r="R26" s="13"/>
      <c r="T26" s="13"/>
      <c r="AB26" s="2">
        <v>3</v>
      </c>
      <c r="AC26" s="5">
        <f t="shared" si="0"/>
        <v>0</v>
      </c>
      <c r="AD26">
        <f t="shared" si="1"/>
        <v>0</v>
      </c>
      <c r="AE26">
        <f t="shared" si="2"/>
        <v>0</v>
      </c>
      <c r="AF26">
        <f t="shared" si="3"/>
        <v>0</v>
      </c>
    </row>
    <row r="27" spans="1:32" ht="16" x14ac:dyDescent="0.2">
      <c r="A27" s="9">
        <v>22</v>
      </c>
      <c r="B27" s="16">
        <v>38.732458178983102</v>
      </c>
      <c r="C27" s="16">
        <v>-77.182453910000007</v>
      </c>
      <c r="D27" s="16">
        <v>-9.1</v>
      </c>
      <c r="E27" s="9">
        <v>118</v>
      </c>
      <c r="F27" s="16" t="s">
        <v>53</v>
      </c>
      <c r="G27" s="9">
        <v>14</v>
      </c>
      <c r="H27" s="3" t="s">
        <v>16</v>
      </c>
      <c r="I27" s="3" t="s">
        <v>16</v>
      </c>
      <c r="J27" s="3" t="s">
        <v>16</v>
      </c>
      <c r="K27" s="18" t="s">
        <v>85</v>
      </c>
      <c r="N27" s="18" t="s">
        <v>18</v>
      </c>
      <c r="O27" s="31" t="s">
        <v>67</v>
      </c>
      <c r="P27" s="2" t="s">
        <v>31</v>
      </c>
      <c r="Q27" s="12">
        <v>575</v>
      </c>
      <c r="R27" s="13"/>
      <c r="T27" s="13"/>
      <c r="AB27" s="2">
        <v>1</v>
      </c>
      <c r="AC27" s="5">
        <f t="shared" si="0"/>
        <v>575</v>
      </c>
      <c r="AD27">
        <f t="shared" si="1"/>
        <v>575</v>
      </c>
      <c r="AE27">
        <f t="shared" si="2"/>
        <v>0</v>
      </c>
      <c r="AF27">
        <f t="shared" si="3"/>
        <v>0</v>
      </c>
    </row>
    <row r="28" spans="1:32" ht="32" x14ac:dyDescent="0.2">
      <c r="A28" s="9">
        <v>23</v>
      </c>
      <c r="B28" s="16">
        <v>38.7324656289831</v>
      </c>
      <c r="C28" s="16">
        <v>-77.182520620000005</v>
      </c>
      <c r="D28" s="16">
        <v>-9.1999999999999993</v>
      </c>
      <c r="E28" s="9">
        <v>119</v>
      </c>
      <c r="F28" s="16" t="s">
        <v>21</v>
      </c>
      <c r="G28" s="9">
        <v>27</v>
      </c>
      <c r="H28" s="3" t="s">
        <v>16</v>
      </c>
      <c r="I28" s="3" t="s">
        <v>16</v>
      </c>
      <c r="J28" s="3" t="s">
        <v>16</v>
      </c>
      <c r="K28" s="18" t="s">
        <v>86</v>
      </c>
      <c r="N28" s="18" t="s">
        <v>17</v>
      </c>
      <c r="O28" s="31" t="s">
        <v>67</v>
      </c>
      <c r="P28" s="2" t="s">
        <v>47</v>
      </c>
      <c r="Q28" s="12">
        <v>1200</v>
      </c>
      <c r="R28" s="13"/>
      <c r="T28" s="13"/>
      <c r="AB28" s="2">
        <v>3</v>
      </c>
      <c r="AC28" s="5">
        <f t="shared" si="0"/>
        <v>1200</v>
      </c>
      <c r="AD28">
        <f t="shared" si="1"/>
        <v>0</v>
      </c>
      <c r="AE28">
        <f t="shared" si="2"/>
        <v>0</v>
      </c>
      <c r="AF28">
        <f t="shared" si="3"/>
        <v>1200</v>
      </c>
    </row>
    <row r="29" spans="1:32" ht="64" x14ac:dyDescent="0.2">
      <c r="A29" s="9">
        <v>24</v>
      </c>
      <c r="B29" s="16">
        <v>38.732736728983099</v>
      </c>
      <c r="C29" s="16">
        <v>-77.181898329999996</v>
      </c>
      <c r="D29" s="16">
        <v>-7.1</v>
      </c>
      <c r="E29" s="9">
        <v>120</v>
      </c>
      <c r="F29" s="16" t="s">
        <v>22</v>
      </c>
      <c r="G29" s="9">
        <v>18</v>
      </c>
      <c r="H29" s="9">
        <v>75</v>
      </c>
      <c r="I29" s="9">
        <v>65</v>
      </c>
      <c r="J29" s="9">
        <v>65</v>
      </c>
      <c r="K29" s="18" t="s">
        <v>87</v>
      </c>
      <c r="L29" s="19"/>
      <c r="M29" s="19"/>
      <c r="N29" s="22" t="s">
        <v>144</v>
      </c>
      <c r="O29" s="31" t="s">
        <v>67</v>
      </c>
      <c r="R29" s="13"/>
      <c r="T29" s="13"/>
      <c r="Z29" s="15" t="s">
        <v>33</v>
      </c>
      <c r="AA29" s="14">
        <v>800</v>
      </c>
      <c r="AB29" s="2">
        <v>3</v>
      </c>
      <c r="AC29" s="5">
        <f t="shared" si="0"/>
        <v>800</v>
      </c>
      <c r="AD29">
        <f t="shared" si="1"/>
        <v>0</v>
      </c>
      <c r="AE29">
        <f t="shared" si="2"/>
        <v>0</v>
      </c>
      <c r="AF29">
        <f t="shared" si="3"/>
        <v>800</v>
      </c>
    </row>
    <row r="30" spans="1:32" ht="80" x14ac:dyDescent="0.2">
      <c r="A30" s="9">
        <v>25</v>
      </c>
      <c r="B30" s="16">
        <v>38.732782745528901</v>
      </c>
      <c r="C30" s="16">
        <v>-77.181782126426697</v>
      </c>
      <c r="D30" s="16">
        <v>0</v>
      </c>
      <c r="E30" s="9">
        <v>121</v>
      </c>
      <c r="F30" s="16" t="s">
        <v>23</v>
      </c>
      <c r="G30" s="9">
        <v>21</v>
      </c>
      <c r="H30" s="3">
        <v>50</v>
      </c>
      <c r="I30" s="3">
        <v>80</v>
      </c>
      <c r="J30" s="3">
        <v>70</v>
      </c>
      <c r="K30" s="18" t="s">
        <v>145</v>
      </c>
      <c r="N30" s="18" t="s">
        <v>18</v>
      </c>
      <c r="O30" s="31" t="s">
        <v>67</v>
      </c>
      <c r="P30" s="2" t="s">
        <v>31</v>
      </c>
      <c r="Q30" s="12">
        <v>575</v>
      </c>
      <c r="R30" s="13"/>
      <c r="T30" s="13"/>
      <c r="AB30" s="2">
        <v>2</v>
      </c>
      <c r="AC30" s="5">
        <f t="shared" si="0"/>
        <v>575</v>
      </c>
      <c r="AD30">
        <f t="shared" si="1"/>
        <v>0</v>
      </c>
      <c r="AE30">
        <f t="shared" si="2"/>
        <v>575</v>
      </c>
      <c r="AF30">
        <f t="shared" si="3"/>
        <v>0</v>
      </c>
    </row>
    <row r="31" spans="1:32" ht="96" x14ac:dyDescent="0.2">
      <c r="A31" s="9">
        <v>26</v>
      </c>
      <c r="B31" s="16">
        <v>38.732744299182798</v>
      </c>
      <c r="C31" s="16">
        <v>-77.181651704013305</v>
      </c>
      <c r="D31" s="16">
        <v>0</v>
      </c>
      <c r="E31" s="9">
        <v>122</v>
      </c>
      <c r="F31" s="16" t="s">
        <v>19</v>
      </c>
      <c r="G31" s="9">
        <v>21</v>
      </c>
      <c r="H31" s="3">
        <v>50</v>
      </c>
      <c r="I31" s="3">
        <v>80</v>
      </c>
      <c r="J31" s="3">
        <v>55</v>
      </c>
      <c r="K31" s="18" t="s">
        <v>146</v>
      </c>
      <c r="N31" s="18" t="s">
        <v>141</v>
      </c>
      <c r="O31" s="31" t="s">
        <v>67</v>
      </c>
      <c r="R31" s="13" t="s">
        <v>31</v>
      </c>
      <c r="S31" s="12">
        <f>14*15</f>
        <v>210</v>
      </c>
      <c r="T31" s="13" t="s">
        <v>31</v>
      </c>
      <c r="U31" s="12">
        <f>14*14</f>
        <v>196</v>
      </c>
      <c r="V31" s="13" t="s">
        <v>31</v>
      </c>
      <c r="W31" s="12">
        <f>$G31*18</f>
        <v>378</v>
      </c>
      <c r="AB31" s="2">
        <v>2</v>
      </c>
      <c r="AC31" s="5">
        <f>Q31+S31+U31+W31+AA31</f>
        <v>784</v>
      </c>
      <c r="AD31">
        <f t="shared" si="1"/>
        <v>0</v>
      </c>
      <c r="AE31">
        <f t="shared" si="2"/>
        <v>784</v>
      </c>
      <c r="AF31">
        <f t="shared" si="3"/>
        <v>0</v>
      </c>
    </row>
    <row r="32" spans="1:32" ht="64" x14ac:dyDescent="0.2">
      <c r="A32" s="9">
        <v>27</v>
      </c>
      <c r="B32" s="16">
        <v>38.732254694925402</v>
      </c>
      <c r="C32" s="16">
        <v>-77.181184329092503</v>
      </c>
      <c r="D32" s="16">
        <v>0</v>
      </c>
      <c r="E32" s="9">
        <v>123</v>
      </c>
      <c r="F32" s="16" t="s">
        <v>19</v>
      </c>
      <c r="G32" s="9">
        <v>41</v>
      </c>
      <c r="H32" s="3">
        <v>75</v>
      </c>
      <c r="I32" s="3">
        <v>55</v>
      </c>
      <c r="J32" s="3">
        <v>55</v>
      </c>
      <c r="K32" s="18" t="s">
        <v>88</v>
      </c>
      <c r="N32" s="18" t="s">
        <v>63</v>
      </c>
      <c r="O32" s="31" t="s">
        <v>67</v>
      </c>
      <c r="R32" s="13" t="s">
        <v>31</v>
      </c>
      <c r="S32" s="12">
        <f>14*15</f>
        <v>210</v>
      </c>
      <c r="T32" s="13" t="s">
        <v>31</v>
      </c>
      <c r="U32" s="12">
        <f>14*14</f>
        <v>196</v>
      </c>
      <c r="V32" s="13" t="s">
        <v>31</v>
      </c>
      <c r="W32" s="12">
        <f>$G32*18</f>
        <v>738</v>
      </c>
      <c r="AB32" s="2">
        <v>2</v>
      </c>
      <c r="AC32" s="5">
        <f t="shared" ref="AC32:AC61" si="4">Q32+S32+U32+W32+AA32</f>
        <v>1144</v>
      </c>
      <c r="AD32">
        <f t="shared" si="1"/>
        <v>0</v>
      </c>
      <c r="AE32">
        <f t="shared" si="2"/>
        <v>1144</v>
      </c>
      <c r="AF32">
        <f t="shared" si="3"/>
        <v>0</v>
      </c>
    </row>
    <row r="33" spans="1:32" ht="64" x14ac:dyDescent="0.2">
      <c r="A33" s="9">
        <v>28</v>
      </c>
      <c r="B33" s="16">
        <v>38.731751748596302</v>
      </c>
      <c r="C33" s="16">
        <v>-77.181803248822604</v>
      </c>
      <c r="D33" s="16">
        <v>0</v>
      </c>
      <c r="E33" s="9">
        <v>124</v>
      </c>
      <c r="F33" s="16" t="s">
        <v>54</v>
      </c>
      <c r="G33" s="9">
        <v>35</v>
      </c>
      <c r="H33" s="3">
        <v>65</v>
      </c>
      <c r="I33" s="3">
        <v>75</v>
      </c>
      <c r="J33" s="3">
        <v>55</v>
      </c>
      <c r="K33" s="18" t="s">
        <v>89</v>
      </c>
      <c r="N33" s="18" t="s">
        <v>147</v>
      </c>
      <c r="O33" s="31" t="s">
        <v>70</v>
      </c>
      <c r="AB33" s="2" t="s">
        <v>15</v>
      </c>
      <c r="AC33" s="5">
        <f t="shared" si="4"/>
        <v>0</v>
      </c>
      <c r="AD33">
        <f t="shared" si="1"/>
        <v>0</v>
      </c>
      <c r="AE33">
        <f t="shared" si="2"/>
        <v>0</v>
      </c>
      <c r="AF33">
        <f t="shared" si="3"/>
        <v>0</v>
      </c>
    </row>
    <row r="34" spans="1:32" ht="80" x14ac:dyDescent="0.2">
      <c r="A34" s="9">
        <v>29</v>
      </c>
      <c r="B34" s="16">
        <v>38.731738409877998</v>
      </c>
      <c r="C34" s="16">
        <v>-77.181777767837005</v>
      </c>
      <c r="D34" s="16">
        <v>0</v>
      </c>
      <c r="E34" s="9">
        <v>125</v>
      </c>
      <c r="F34" s="16" t="s">
        <v>25</v>
      </c>
      <c r="G34" s="9">
        <v>25</v>
      </c>
      <c r="H34" s="3">
        <v>35</v>
      </c>
      <c r="I34" s="3">
        <v>75</v>
      </c>
      <c r="J34" s="3">
        <v>35</v>
      </c>
      <c r="K34" s="18" t="s">
        <v>90</v>
      </c>
      <c r="N34" s="18" t="s">
        <v>147</v>
      </c>
      <c r="O34" s="31" t="s">
        <v>70</v>
      </c>
      <c r="AB34" s="2" t="s">
        <v>15</v>
      </c>
      <c r="AC34" s="5">
        <f t="shared" si="4"/>
        <v>0</v>
      </c>
      <c r="AD34">
        <f t="shared" si="1"/>
        <v>0</v>
      </c>
      <c r="AE34">
        <f t="shared" si="2"/>
        <v>0</v>
      </c>
      <c r="AF34">
        <f t="shared" si="3"/>
        <v>0</v>
      </c>
    </row>
    <row r="35" spans="1:32" ht="80" x14ac:dyDescent="0.2">
      <c r="A35" s="28">
        <v>30</v>
      </c>
      <c r="B35" s="23">
        <v>38.7317347482686</v>
      </c>
      <c r="C35" s="23">
        <v>-77.181761339306803</v>
      </c>
      <c r="D35" s="23">
        <v>0</v>
      </c>
      <c r="E35" s="28">
        <v>126</v>
      </c>
      <c r="F35" s="23" t="s">
        <v>25</v>
      </c>
      <c r="G35" s="28">
        <v>10</v>
      </c>
      <c r="H35" s="25">
        <v>25</v>
      </c>
      <c r="I35" s="25">
        <v>75</v>
      </c>
      <c r="J35" s="25">
        <v>10</v>
      </c>
      <c r="K35" s="26" t="s">
        <v>90</v>
      </c>
      <c r="L35" s="24"/>
      <c r="M35" s="24"/>
      <c r="N35" s="26" t="s">
        <v>147</v>
      </c>
      <c r="O35" s="32" t="s">
        <v>70</v>
      </c>
      <c r="P35" s="27"/>
      <c r="Q35" s="34"/>
      <c r="R35" s="34"/>
      <c r="S35" s="34"/>
      <c r="T35" s="34"/>
      <c r="U35" s="34"/>
      <c r="V35" s="34"/>
      <c r="W35" s="34"/>
      <c r="X35" s="35"/>
      <c r="Y35" s="35"/>
      <c r="Z35" s="36"/>
      <c r="AA35" s="35"/>
      <c r="AB35" s="27" t="s">
        <v>15</v>
      </c>
      <c r="AC35" s="5">
        <f t="shared" si="4"/>
        <v>0</v>
      </c>
      <c r="AD35">
        <f t="shared" si="1"/>
        <v>0</v>
      </c>
      <c r="AE35">
        <f t="shared" si="2"/>
        <v>0</v>
      </c>
      <c r="AF35">
        <f t="shared" si="3"/>
        <v>0</v>
      </c>
    </row>
    <row r="36" spans="1:32" ht="48" x14ac:dyDescent="0.2">
      <c r="A36" s="9">
        <v>36</v>
      </c>
      <c r="B36" s="16">
        <v>38.732485635813198</v>
      </c>
      <c r="C36" s="16">
        <v>-77.179936766624394</v>
      </c>
      <c r="D36" s="16">
        <v>0</v>
      </c>
      <c r="E36" s="9">
        <v>127</v>
      </c>
      <c r="F36" s="16" t="s">
        <v>50</v>
      </c>
      <c r="G36" s="9">
        <v>18</v>
      </c>
      <c r="H36" s="3">
        <v>70</v>
      </c>
      <c r="I36" s="3">
        <v>75</v>
      </c>
      <c r="J36" s="3">
        <v>65</v>
      </c>
      <c r="K36" s="18" t="s">
        <v>94</v>
      </c>
      <c r="N36" s="18" t="s">
        <v>61</v>
      </c>
      <c r="O36" s="31" t="s">
        <v>67</v>
      </c>
      <c r="R36" s="13" t="s">
        <v>31</v>
      </c>
      <c r="S36" s="12">
        <f>14*15</f>
        <v>210</v>
      </c>
      <c r="T36" s="13" t="s">
        <v>31</v>
      </c>
      <c r="U36" s="12">
        <f>14*14</f>
        <v>196</v>
      </c>
      <c r="Z36" s="15" t="s">
        <v>32</v>
      </c>
      <c r="AA36" s="14">
        <v>50</v>
      </c>
      <c r="AB36" s="2">
        <v>2</v>
      </c>
      <c r="AC36" s="5">
        <f t="shared" si="4"/>
        <v>456</v>
      </c>
      <c r="AD36">
        <f t="shared" si="1"/>
        <v>0</v>
      </c>
      <c r="AE36">
        <f t="shared" si="2"/>
        <v>456</v>
      </c>
      <c r="AF36">
        <f t="shared" si="3"/>
        <v>0</v>
      </c>
    </row>
    <row r="37" spans="1:32" ht="48" x14ac:dyDescent="0.2">
      <c r="A37" s="9">
        <v>37</v>
      </c>
      <c r="B37" s="16">
        <v>38.732476220344303</v>
      </c>
      <c r="C37" s="16">
        <v>-77.1798683702945</v>
      </c>
      <c r="D37" s="16">
        <v>0</v>
      </c>
      <c r="E37" s="9">
        <v>128</v>
      </c>
      <c r="F37" s="16" t="s">
        <v>19</v>
      </c>
      <c r="G37" s="9">
        <v>21</v>
      </c>
      <c r="H37" s="3">
        <v>40</v>
      </c>
      <c r="I37" s="3">
        <v>75</v>
      </c>
      <c r="J37" s="3">
        <v>65</v>
      </c>
      <c r="K37" s="18" t="s">
        <v>104</v>
      </c>
      <c r="N37" s="18" t="s">
        <v>59</v>
      </c>
      <c r="O37" s="31" t="s">
        <v>67</v>
      </c>
      <c r="R37" s="13" t="s">
        <v>31</v>
      </c>
      <c r="S37" s="12">
        <f>14*15</f>
        <v>210</v>
      </c>
      <c r="T37" s="13" t="s">
        <v>31</v>
      </c>
      <c r="U37" s="12">
        <f>14*14</f>
        <v>196</v>
      </c>
      <c r="V37" s="13" t="s">
        <v>31</v>
      </c>
      <c r="W37" s="12">
        <f>$G37*18</f>
        <v>378</v>
      </c>
      <c r="AB37" s="2">
        <v>2</v>
      </c>
      <c r="AC37" s="5">
        <f t="shared" si="4"/>
        <v>784</v>
      </c>
      <c r="AD37">
        <f t="shared" si="1"/>
        <v>0</v>
      </c>
      <c r="AE37">
        <f t="shared" si="2"/>
        <v>784</v>
      </c>
      <c r="AF37">
        <f t="shared" si="3"/>
        <v>0</v>
      </c>
    </row>
    <row r="38" spans="1:32" ht="48" x14ac:dyDescent="0.2">
      <c r="A38" s="9">
        <v>38</v>
      </c>
      <c r="B38" s="16">
        <v>38.732440650783801</v>
      </c>
      <c r="C38" s="16">
        <v>-77.1797171607613</v>
      </c>
      <c r="D38" s="16">
        <v>0</v>
      </c>
      <c r="E38" s="9">
        <v>129</v>
      </c>
      <c r="F38" s="16" t="s">
        <v>19</v>
      </c>
      <c r="G38" s="9">
        <v>21</v>
      </c>
      <c r="H38" s="3">
        <v>60</v>
      </c>
      <c r="I38" s="3">
        <v>75</v>
      </c>
      <c r="J38" s="3">
        <v>75</v>
      </c>
      <c r="K38" s="18" t="s">
        <v>104</v>
      </c>
      <c r="N38" s="18" t="s">
        <v>64</v>
      </c>
      <c r="O38" s="31" t="s">
        <v>67</v>
      </c>
      <c r="R38" s="13" t="s">
        <v>31</v>
      </c>
      <c r="S38" s="12">
        <f>14*15</f>
        <v>210</v>
      </c>
      <c r="T38" s="13" t="s">
        <v>31</v>
      </c>
      <c r="U38" s="12">
        <f>14*14</f>
        <v>196</v>
      </c>
      <c r="V38" s="13" t="s">
        <v>31</v>
      </c>
      <c r="W38" s="12">
        <f>$G38*18</f>
        <v>378</v>
      </c>
      <c r="Z38" s="15" t="s">
        <v>71</v>
      </c>
      <c r="AA38" s="14">
        <v>800</v>
      </c>
      <c r="AB38" s="2">
        <v>2</v>
      </c>
      <c r="AC38" s="5">
        <f t="shared" si="4"/>
        <v>1584</v>
      </c>
      <c r="AD38">
        <f t="shared" si="1"/>
        <v>0</v>
      </c>
      <c r="AE38">
        <f t="shared" si="2"/>
        <v>1584</v>
      </c>
      <c r="AF38">
        <f t="shared" si="3"/>
        <v>0</v>
      </c>
    </row>
    <row r="39" spans="1:32" ht="48" x14ac:dyDescent="0.2">
      <c r="A39" s="9">
        <v>39</v>
      </c>
      <c r="B39" s="16">
        <v>38.7327518589831</v>
      </c>
      <c r="C39" s="16">
        <v>-77.180170720000007</v>
      </c>
      <c r="D39" s="16">
        <v>-0.9</v>
      </c>
      <c r="E39" s="9">
        <v>130</v>
      </c>
      <c r="F39" s="16" t="s">
        <v>54</v>
      </c>
      <c r="G39" s="9">
        <v>30</v>
      </c>
      <c r="H39" s="3">
        <v>85</v>
      </c>
      <c r="I39" s="3">
        <v>75</v>
      </c>
      <c r="J39" s="3">
        <v>70</v>
      </c>
      <c r="K39" s="18" t="s">
        <v>107</v>
      </c>
      <c r="N39" s="18" t="s">
        <v>24</v>
      </c>
      <c r="O39" s="31" t="s">
        <v>106</v>
      </c>
      <c r="R39" s="13"/>
      <c r="T39" s="13"/>
      <c r="AB39" s="2" t="s">
        <v>15</v>
      </c>
      <c r="AC39" s="5">
        <f t="shared" si="4"/>
        <v>0</v>
      </c>
      <c r="AD39">
        <f t="shared" si="1"/>
        <v>0</v>
      </c>
      <c r="AE39">
        <f t="shared" si="2"/>
        <v>0</v>
      </c>
      <c r="AF39">
        <f t="shared" si="3"/>
        <v>0</v>
      </c>
    </row>
    <row r="40" spans="1:32" ht="80" x14ac:dyDescent="0.2">
      <c r="A40" s="9">
        <v>40</v>
      </c>
      <c r="B40" s="16">
        <v>38.733368068976603</v>
      </c>
      <c r="C40" s="16">
        <v>-77.180156707763601</v>
      </c>
      <c r="D40" s="16">
        <v>0</v>
      </c>
      <c r="E40" s="9">
        <v>131</v>
      </c>
      <c r="F40" s="16" t="s">
        <v>55</v>
      </c>
      <c r="G40" s="9">
        <v>23</v>
      </c>
      <c r="H40" s="3">
        <v>85</v>
      </c>
      <c r="I40" s="3">
        <v>75</v>
      </c>
      <c r="J40" s="3">
        <v>80</v>
      </c>
      <c r="K40" s="18" t="s">
        <v>114</v>
      </c>
      <c r="N40" s="20" t="s">
        <v>115</v>
      </c>
      <c r="O40" s="31" t="s">
        <v>67</v>
      </c>
      <c r="R40" s="13" t="s">
        <v>31</v>
      </c>
      <c r="S40" s="12">
        <f>14*15</f>
        <v>210</v>
      </c>
      <c r="T40" s="13" t="s">
        <v>31</v>
      </c>
      <c r="U40" s="12">
        <f>14*14</f>
        <v>196</v>
      </c>
      <c r="X40" s="15" t="s">
        <v>48</v>
      </c>
      <c r="Y40" s="14" t="s">
        <v>148</v>
      </c>
      <c r="AB40" s="2">
        <v>2</v>
      </c>
      <c r="AC40" s="5">
        <f t="shared" si="4"/>
        <v>406</v>
      </c>
      <c r="AD40">
        <f t="shared" si="1"/>
        <v>0</v>
      </c>
      <c r="AE40">
        <f t="shared" si="2"/>
        <v>406</v>
      </c>
      <c r="AF40">
        <f t="shared" si="3"/>
        <v>0</v>
      </c>
    </row>
    <row r="41" spans="1:32" ht="64" x14ac:dyDescent="0.2">
      <c r="A41" s="9">
        <v>41</v>
      </c>
      <c r="B41" s="16">
        <v>38.733421684155303</v>
      </c>
      <c r="C41" s="16">
        <v>-77.180205993354306</v>
      </c>
      <c r="D41" s="16">
        <v>0</v>
      </c>
      <c r="E41" s="9">
        <v>132</v>
      </c>
      <c r="F41" s="16" t="s">
        <v>23</v>
      </c>
      <c r="G41" s="9">
        <v>22</v>
      </c>
      <c r="H41" s="3">
        <v>40</v>
      </c>
      <c r="I41" s="3">
        <v>45</v>
      </c>
      <c r="J41" s="3">
        <v>45</v>
      </c>
      <c r="K41" s="18" t="s">
        <v>95</v>
      </c>
      <c r="N41" s="18" t="s">
        <v>18</v>
      </c>
      <c r="O41" s="31" t="s">
        <v>67</v>
      </c>
      <c r="P41" s="2" t="s">
        <v>31</v>
      </c>
      <c r="Q41" s="12">
        <v>575</v>
      </c>
      <c r="AB41" s="2">
        <v>1</v>
      </c>
      <c r="AC41" s="5">
        <f t="shared" si="4"/>
        <v>575</v>
      </c>
      <c r="AD41">
        <f t="shared" si="1"/>
        <v>575</v>
      </c>
      <c r="AE41">
        <f t="shared" si="2"/>
        <v>0</v>
      </c>
      <c r="AF41">
        <f t="shared" si="3"/>
        <v>0</v>
      </c>
    </row>
    <row r="42" spans="1:32" ht="64" x14ac:dyDescent="0.2">
      <c r="A42" s="9">
        <v>42</v>
      </c>
      <c r="B42" s="16">
        <v>38.733759328088297</v>
      </c>
      <c r="C42" s="16">
        <v>-77.180363573133903</v>
      </c>
      <c r="D42" s="16">
        <v>0</v>
      </c>
      <c r="E42" s="9">
        <v>133</v>
      </c>
      <c r="F42" s="16" t="s">
        <v>56</v>
      </c>
      <c r="G42" s="9">
        <v>5</v>
      </c>
      <c r="H42" s="3">
        <v>30</v>
      </c>
      <c r="I42" s="3">
        <v>65</v>
      </c>
      <c r="J42" s="3">
        <v>15</v>
      </c>
      <c r="K42" s="18" t="s">
        <v>107</v>
      </c>
      <c r="N42" s="18" t="s">
        <v>24</v>
      </c>
      <c r="O42" s="31" t="s">
        <v>116</v>
      </c>
      <c r="R42" s="13"/>
      <c r="T42" s="13"/>
      <c r="AB42" s="2" t="s">
        <v>15</v>
      </c>
      <c r="AC42" s="5">
        <f t="shared" si="4"/>
        <v>0</v>
      </c>
      <c r="AD42">
        <f t="shared" si="1"/>
        <v>0</v>
      </c>
      <c r="AE42">
        <f t="shared" si="2"/>
        <v>0</v>
      </c>
      <c r="AF42">
        <f t="shared" si="3"/>
        <v>0</v>
      </c>
    </row>
    <row r="43" spans="1:32" ht="64" x14ac:dyDescent="0.2">
      <c r="A43" s="9">
        <v>43</v>
      </c>
      <c r="B43" s="16">
        <v>38.7337370975144</v>
      </c>
      <c r="C43" s="16">
        <v>-77.1806750446558</v>
      </c>
      <c r="D43" s="16">
        <v>0</v>
      </c>
      <c r="E43" s="9">
        <v>134</v>
      </c>
      <c r="F43" s="16" t="s">
        <v>22</v>
      </c>
      <c r="G43" s="9">
        <v>20</v>
      </c>
      <c r="H43" s="3">
        <v>80</v>
      </c>
      <c r="I43" s="3">
        <v>75</v>
      </c>
      <c r="J43" s="3">
        <v>60</v>
      </c>
      <c r="K43" s="18" t="s">
        <v>96</v>
      </c>
      <c r="N43" s="18" t="s">
        <v>24</v>
      </c>
      <c r="O43" s="31" t="s">
        <v>67</v>
      </c>
      <c r="R43" s="13" t="s">
        <v>31</v>
      </c>
      <c r="S43" s="12">
        <f>14*15</f>
        <v>210</v>
      </c>
      <c r="T43" s="13" t="s">
        <v>31</v>
      </c>
      <c r="U43" s="12">
        <f>14*14</f>
        <v>196</v>
      </c>
      <c r="AB43" s="2">
        <v>2</v>
      </c>
      <c r="AC43" s="5">
        <f t="shared" si="4"/>
        <v>406</v>
      </c>
      <c r="AD43">
        <f t="shared" si="1"/>
        <v>0</v>
      </c>
      <c r="AE43">
        <f t="shared" si="2"/>
        <v>406</v>
      </c>
      <c r="AF43">
        <f t="shared" si="3"/>
        <v>0</v>
      </c>
    </row>
    <row r="44" spans="1:32" ht="32" x14ac:dyDescent="0.2">
      <c r="A44" s="9">
        <v>44</v>
      </c>
      <c r="B44" s="16">
        <v>38.733922003371603</v>
      </c>
      <c r="C44" s="16">
        <v>-77.180703207850399</v>
      </c>
      <c r="D44" s="16">
        <v>0</v>
      </c>
      <c r="E44" s="9">
        <v>135</v>
      </c>
      <c r="F44" s="16" t="s">
        <v>25</v>
      </c>
      <c r="G44" s="9">
        <v>15</v>
      </c>
      <c r="H44" s="3">
        <v>40</v>
      </c>
      <c r="I44" s="3">
        <v>75</v>
      </c>
      <c r="J44" s="3">
        <v>60</v>
      </c>
      <c r="K44" s="18" t="s">
        <v>107</v>
      </c>
      <c r="N44" s="18" t="s">
        <v>24</v>
      </c>
      <c r="O44" s="31" t="s">
        <v>67</v>
      </c>
      <c r="R44" s="13" t="s">
        <v>31</v>
      </c>
      <c r="S44" s="12">
        <f>14*15</f>
        <v>210</v>
      </c>
      <c r="T44" s="13" t="s">
        <v>31</v>
      </c>
      <c r="U44" s="12">
        <f>14*14</f>
        <v>196</v>
      </c>
      <c r="AB44" s="2">
        <v>2</v>
      </c>
      <c r="AC44" s="5">
        <f t="shared" si="4"/>
        <v>406</v>
      </c>
      <c r="AD44">
        <f t="shared" si="1"/>
        <v>0</v>
      </c>
      <c r="AE44">
        <f t="shared" si="2"/>
        <v>406</v>
      </c>
      <c r="AF44">
        <f t="shared" si="3"/>
        <v>0</v>
      </c>
    </row>
    <row r="45" spans="1:32" ht="32" x14ac:dyDescent="0.2">
      <c r="A45" s="9">
        <v>45</v>
      </c>
      <c r="B45" s="16">
        <v>38.733650528978202</v>
      </c>
      <c r="C45" s="16">
        <v>-77.180739752948199</v>
      </c>
      <c r="D45" s="16">
        <v>0</v>
      </c>
      <c r="E45" s="9">
        <v>136</v>
      </c>
      <c r="F45" s="16" t="s">
        <v>25</v>
      </c>
      <c r="G45" s="9">
        <v>12</v>
      </c>
      <c r="H45" s="3">
        <v>55</v>
      </c>
      <c r="I45" s="3">
        <v>75</v>
      </c>
      <c r="J45" s="3">
        <v>75</v>
      </c>
      <c r="K45" s="18" t="s">
        <v>107</v>
      </c>
      <c r="N45" s="18" t="s">
        <v>24</v>
      </c>
      <c r="O45" s="31" t="s">
        <v>67</v>
      </c>
      <c r="R45" s="13" t="s">
        <v>31</v>
      </c>
      <c r="S45" s="12">
        <f>14*15</f>
        <v>210</v>
      </c>
      <c r="T45" s="13" t="s">
        <v>31</v>
      </c>
      <c r="U45" s="12">
        <f>14*14</f>
        <v>196</v>
      </c>
      <c r="AB45" s="2">
        <v>2</v>
      </c>
      <c r="AC45" s="5">
        <f t="shared" si="4"/>
        <v>406</v>
      </c>
      <c r="AD45">
        <f t="shared" si="1"/>
        <v>0</v>
      </c>
      <c r="AE45">
        <f t="shared" si="2"/>
        <v>406</v>
      </c>
      <c r="AF45">
        <f t="shared" si="3"/>
        <v>0</v>
      </c>
    </row>
    <row r="46" spans="1:32" ht="32" x14ac:dyDescent="0.2">
      <c r="A46" s="9">
        <v>46</v>
      </c>
      <c r="B46" s="16">
        <v>38.7333400844526</v>
      </c>
      <c r="C46" s="16">
        <v>-77.180850729346204</v>
      </c>
      <c r="D46" s="16">
        <v>0</v>
      </c>
      <c r="E46" s="9">
        <v>137</v>
      </c>
      <c r="F46" s="16" t="s">
        <v>23</v>
      </c>
      <c r="G46" s="9">
        <v>20</v>
      </c>
      <c r="H46" s="3">
        <v>75</v>
      </c>
      <c r="I46" s="3">
        <v>75</v>
      </c>
      <c r="J46" s="3">
        <v>75</v>
      </c>
      <c r="K46" s="18" t="s">
        <v>117</v>
      </c>
      <c r="N46" s="18" t="s">
        <v>118</v>
      </c>
      <c r="O46" s="31" t="s">
        <v>67</v>
      </c>
      <c r="R46" s="13" t="s">
        <v>31</v>
      </c>
      <c r="S46" s="12">
        <f>14*15</f>
        <v>210</v>
      </c>
      <c r="T46" s="13"/>
      <c r="AB46" s="2">
        <v>2</v>
      </c>
      <c r="AC46" s="5">
        <f t="shared" si="4"/>
        <v>210</v>
      </c>
      <c r="AD46">
        <f t="shared" si="1"/>
        <v>0</v>
      </c>
      <c r="AE46">
        <f t="shared" si="2"/>
        <v>210</v>
      </c>
      <c r="AF46">
        <f t="shared" si="3"/>
        <v>0</v>
      </c>
    </row>
    <row r="47" spans="1:32" ht="112" x14ac:dyDescent="0.2">
      <c r="A47" s="9">
        <v>48</v>
      </c>
      <c r="B47" s="16">
        <v>38.733439730230899</v>
      </c>
      <c r="C47" s="16">
        <v>-77.181953452527495</v>
      </c>
      <c r="D47" s="16">
        <v>0</v>
      </c>
      <c r="E47" s="9">
        <v>138</v>
      </c>
      <c r="F47" s="16" t="s">
        <v>23</v>
      </c>
      <c r="G47" s="9">
        <v>26</v>
      </c>
      <c r="H47" s="3">
        <v>80</v>
      </c>
      <c r="I47" s="3">
        <v>75</v>
      </c>
      <c r="J47" s="3">
        <v>75</v>
      </c>
      <c r="K47" s="18" t="s">
        <v>98</v>
      </c>
      <c r="N47" s="18" t="s">
        <v>24</v>
      </c>
      <c r="O47" s="31" t="s">
        <v>67</v>
      </c>
      <c r="R47" s="13" t="s">
        <v>31</v>
      </c>
      <c r="S47" s="12">
        <f>14*15</f>
        <v>210</v>
      </c>
      <c r="T47" s="13" t="s">
        <v>31</v>
      </c>
      <c r="U47" s="12">
        <f>14*14</f>
        <v>196</v>
      </c>
      <c r="AB47" s="2">
        <v>2</v>
      </c>
      <c r="AC47" s="5">
        <f t="shared" si="4"/>
        <v>406</v>
      </c>
      <c r="AD47">
        <f t="shared" si="1"/>
        <v>0</v>
      </c>
      <c r="AE47">
        <f t="shared" si="2"/>
        <v>406</v>
      </c>
      <c r="AF47">
        <f t="shared" si="3"/>
        <v>0</v>
      </c>
    </row>
    <row r="48" spans="1:32" ht="16" x14ac:dyDescent="0.2">
      <c r="A48" s="9">
        <v>49</v>
      </c>
      <c r="B48" s="16">
        <v>38.732900176757099</v>
      </c>
      <c r="C48" s="16">
        <v>-77.182381935417595</v>
      </c>
      <c r="D48" s="16">
        <v>0</v>
      </c>
      <c r="E48" s="9">
        <v>139</v>
      </c>
      <c r="F48" s="16" t="s">
        <v>49</v>
      </c>
      <c r="G48" s="9">
        <v>14</v>
      </c>
      <c r="H48" s="3" t="s">
        <v>16</v>
      </c>
      <c r="I48" s="3" t="s">
        <v>16</v>
      </c>
      <c r="J48" s="3" t="s">
        <v>16</v>
      </c>
      <c r="K48" s="18" t="s">
        <v>125</v>
      </c>
      <c r="N48" s="18" t="s">
        <v>17</v>
      </c>
      <c r="O48" s="31" t="s">
        <v>67</v>
      </c>
      <c r="P48" s="2" t="s">
        <v>47</v>
      </c>
      <c r="Q48" s="12">
        <v>575</v>
      </c>
      <c r="AB48" s="2">
        <v>3</v>
      </c>
      <c r="AC48" s="5">
        <f t="shared" si="4"/>
        <v>575</v>
      </c>
      <c r="AD48">
        <f t="shared" si="1"/>
        <v>0</v>
      </c>
      <c r="AE48">
        <f t="shared" si="2"/>
        <v>0</v>
      </c>
      <c r="AF48">
        <f t="shared" si="3"/>
        <v>575</v>
      </c>
    </row>
    <row r="49" spans="1:32" ht="32" x14ac:dyDescent="0.2">
      <c r="A49" s="9" t="s">
        <v>121</v>
      </c>
      <c r="B49" s="16">
        <v>38.732123139363303</v>
      </c>
      <c r="C49" s="16">
        <v>-77.181923948228302</v>
      </c>
      <c r="D49" s="16">
        <v>0</v>
      </c>
      <c r="E49" s="9">
        <v>140</v>
      </c>
      <c r="F49" s="16" t="s">
        <v>23</v>
      </c>
      <c r="G49" s="9" t="s">
        <v>124</v>
      </c>
      <c r="H49" s="3">
        <v>50</v>
      </c>
      <c r="I49" s="3">
        <v>30</v>
      </c>
      <c r="J49" s="3">
        <v>75</v>
      </c>
      <c r="K49" s="18" t="s">
        <v>136</v>
      </c>
      <c r="N49" s="18" t="s">
        <v>123</v>
      </c>
      <c r="O49" s="31" t="s">
        <v>67</v>
      </c>
      <c r="P49" s="2" t="s">
        <v>47</v>
      </c>
      <c r="Q49" s="12">
        <v>1200</v>
      </c>
      <c r="AB49" s="2">
        <v>3</v>
      </c>
      <c r="AC49" s="5">
        <f t="shared" si="4"/>
        <v>1200</v>
      </c>
      <c r="AD49">
        <f t="shared" si="1"/>
        <v>0</v>
      </c>
      <c r="AE49">
        <f t="shared" si="2"/>
        <v>0</v>
      </c>
      <c r="AF49">
        <f t="shared" si="3"/>
        <v>1200</v>
      </c>
    </row>
    <row r="50" spans="1:32" ht="32" x14ac:dyDescent="0.2">
      <c r="A50" s="9" t="s">
        <v>122</v>
      </c>
      <c r="B50" s="16"/>
      <c r="C50" s="16"/>
      <c r="D50" s="16"/>
      <c r="E50" s="9">
        <v>141</v>
      </c>
      <c r="F50" s="16" t="s">
        <v>23</v>
      </c>
      <c r="G50" s="9" t="s">
        <v>124</v>
      </c>
      <c r="H50" s="3">
        <v>50</v>
      </c>
      <c r="I50" s="3">
        <v>30</v>
      </c>
      <c r="J50" s="3">
        <v>75</v>
      </c>
      <c r="K50" s="18" t="s">
        <v>136</v>
      </c>
      <c r="N50" s="18" t="s">
        <v>123</v>
      </c>
      <c r="O50" s="31" t="s">
        <v>67</v>
      </c>
      <c r="P50" s="2" t="s">
        <v>47</v>
      </c>
      <c r="Q50" s="12">
        <v>1200</v>
      </c>
      <c r="AB50" s="2">
        <v>3</v>
      </c>
      <c r="AC50" s="5">
        <f t="shared" si="4"/>
        <v>1200</v>
      </c>
      <c r="AD50">
        <f t="shared" si="1"/>
        <v>0</v>
      </c>
      <c r="AE50">
        <f t="shared" si="2"/>
        <v>0</v>
      </c>
      <c r="AF50">
        <f t="shared" si="3"/>
        <v>1200</v>
      </c>
    </row>
    <row r="51" spans="1:32" ht="32" x14ac:dyDescent="0.2">
      <c r="A51" s="9" t="s">
        <v>138</v>
      </c>
      <c r="B51" s="16"/>
      <c r="C51" s="16"/>
      <c r="D51" s="16"/>
      <c r="E51" s="9">
        <v>142</v>
      </c>
      <c r="F51" s="16" t="s">
        <v>23</v>
      </c>
      <c r="G51" s="9" t="s">
        <v>124</v>
      </c>
      <c r="H51" s="3">
        <v>50</v>
      </c>
      <c r="I51" s="3">
        <v>30</v>
      </c>
      <c r="J51" s="3">
        <v>75</v>
      </c>
      <c r="K51" s="18" t="s">
        <v>136</v>
      </c>
      <c r="N51" s="18" t="s">
        <v>123</v>
      </c>
      <c r="O51" s="31" t="s">
        <v>67</v>
      </c>
      <c r="P51" s="2" t="s">
        <v>47</v>
      </c>
      <c r="Q51" s="12">
        <v>1200</v>
      </c>
      <c r="AB51" s="2">
        <v>3</v>
      </c>
      <c r="AC51" s="5">
        <f t="shared" si="4"/>
        <v>1200</v>
      </c>
      <c r="AD51">
        <f t="shared" si="1"/>
        <v>0</v>
      </c>
      <c r="AE51">
        <f t="shared" si="2"/>
        <v>0</v>
      </c>
      <c r="AF51">
        <f t="shared" si="3"/>
        <v>1200</v>
      </c>
    </row>
    <row r="52" spans="1:32" ht="32" x14ac:dyDescent="0.2">
      <c r="A52" s="9" t="s">
        <v>130</v>
      </c>
      <c r="B52" s="16">
        <v>38.733592128983098</v>
      </c>
      <c r="C52" s="16">
        <v>-77.179021980000002</v>
      </c>
      <c r="D52" s="16">
        <v>-4.4000000000000004</v>
      </c>
      <c r="E52" s="3">
        <v>143</v>
      </c>
      <c r="F52" s="16" t="s">
        <v>23</v>
      </c>
      <c r="G52" s="9" t="s">
        <v>134</v>
      </c>
      <c r="H52" s="3">
        <v>75</v>
      </c>
      <c r="I52" s="3">
        <v>30</v>
      </c>
      <c r="J52" s="3">
        <v>65</v>
      </c>
      <c r="K52" s="18" t="s">
        <v>136</v>
      </c>
      <c r="N52" s="18" t="s">
        <v>123</v>
      </c>
      <c r="O52" s="31" t="s">
        <v>67</v>
      </c>
      <c r="P52" s="2" t="s">
        <v>47</v>
      </c>
      <c r="Q52" s="12">
        <v>575</v>
      </c>
      <c r="AB52" s="2">
        <v>3</v>
      </c>
      <c r="AC52" s="5">
        <f t="shared" si="4"/>
        <v>575</v>
      </c>
      <c r="AD52">
        <f t="shared" si="1"/>
        <v>0</v>
      </c>
      <c r="AE52">
        <f t="shared" si="2"/>
        <v>0</v>
      </c>
      <c r="AF52">
        <f t="shared" si="3"/>
        <v>575</v>
      </c>
    </row>
    <row r="53" spans="1:32" ht="32" x14ac:dyDescent="0.2">
      <c r="A53" s="9" t="s">
        <v>131</v>
      </c>
      <c r="B53" s="16"/>
      <c r="C53" s="16"/>
      <c r="D53" s="16"/>
      <c r="E53" s="3">
        <v>144</v>
      </c>
      <c r="F53" s="16" t="s">
        <v>23</v>
      </c>
      <c r="G53" s="9" t="s">
        <v>134</v>
      </c>
      <c r="H53" s="3">
        <v>75</v>
      </c>
      <c r="I53" s="3">
        <v>30</v>
      </c>
      <c r="J53" s="3">
        <v>65</v>
      </c>
      <c r="K53" s="18" t="s">
        <v>136</v>
      </c>
      <c r="N53" s="18" t="s">
        <v>123</v>
      </c>
      <c r="O53" s="31" t="s">
        <v>67</v>
      </c>
      <c r="P53" s="2" t="s">
        <v>47</v>
      </c>
      <c r="Q53" s="12">
        <v>575</v>
      </c>
      <c r="AB53" s="2">
        <v>3</v>
      </c>
      <c r="AC53" s="5">
        <f t="shared" si="4"/>
        <v>575</v>
      </c>
      <c r="AD53">
        <f t="shared" si="1"/>
        <v>0</v>
      </c>
      <c r="AE53">
        <f t="shared" si="2"/>
        <v>0</v>
      </c>
      <c r="AF53">
        <f t="shared" si="3"/>
        <v>575</v>
      </c>
    </row>
    <row r="54" spans="1:32" ht="32" x14ac:dyDescent="0.2">
      <c r="A54" s="9" t="s">
        <v>132</v>
      </c>
      <c r="B54" s="16"/>
      <c r="C54" s="16"/>
      <c r="D54" s="16"/>
      <c r="E54" s="3">
        <v>145</v>
      </c>
      <c r="F54" s="16" t="s">
        <v>23</v>
      </c>
      <c r="G54" s="9" t="s">
        <v>134</v>
      </c>
      <c r="H54" s="3">
        <v>75</v>
      </c>
      <c r="I54" s="3">
        <v>30</v>
      </c>
      <c r="J54" s="3">
        <v>65</v>
      </c>
      <c r="K54" s="18" t="s">
        <v>136</v>
      </c>
      <c r="N54" s="18" t="s">
        <v>123</v>
      </c>
      <c r="O54" s="31" t="s">
        <v>67</v>
      </c>
      <c r="P54" s="2" t="s">
        <v>47</v>
      </c>
      <c r="Q54" s="12">
        <v>575</v>
      </c>
      <c r="AB54" s="2">
        <v>3</v>
      </c>
      <c r="AC54" s="5">
        <f t="shared" si="4"/>
        <v>575</v>
      </c>
      <c r="AD54">
        <f t="shared" si="1"/>
        <v>0</v>
      </c>
      <c r="AE54">
        <f t="shared" si="2"/>
        <v>0</v>
      </c>
      <c r="AF54">
        <f t="shared" si="3"/>
        <v>575</v>
      </c>
    </row>
    <row r="55" spans="1:32" ht="32" x14ac:dyDescent="0.2">
      <c r="A55" s="9" t="s">
        <v>133</v>
      </c>
      <c r="B55" s="16"/>
      <c r="C55" s="16"/>
      <c r="D55" s="16"/>
      <c r="E55" s="3">
        <v>146</v>
      </c>
      <c r="F55" s="16" t="s">
        <v>23</v>
      </c>
      <c r="G55" s="9" t="s">
        <v>134</v>
      </c>
      <c r="H55" s="3">
        <v>75</v>
      </c>
      <c r="I55" s="3">
        <v>30</v>
      </c>
      <c r="J55" s="3">
        <v>65</v>
      </c>
      <c r="K55" s="18" t="s">
        <v>136</v>
      </c>
      <c r="N55" s="18" t="s">
        <v>123</v>
      </c>
      <c r="O55" s="31" t="s">
        <v>67</v>
      </c>
      <c r="P55" s="2" t="s">
        <v>47</v>
      </c>
      <c r="Q55" s="12">
        <v>575</v>
      </c>
      <c r="AB55" s="2">
        <v>3</v>
      </c>
      <c r="AC55" s="5">
        <f t="shared" si="4"/>
        <v>575</v>
      </c>
      <c r="AD55">
        <f t="shared" si="1"/>
        <v>0</v>
      </c>
      <c r="AE55">
        <f t="shared" si="2"/>
        <v>0</v>
      </c>
      <c r="AF55">
        <f t="shared" si="3"/>
        <v>575</v>
      </c>
    </row>
    <row r="56" spans="1:32" ht="32" x14ac:dyDescent="0.2">
      <c r="A56" s="9" t="s">
        <v>139</v>
      </c>
      <c r="B56" s="16"/>
      <c r="C56" s="16"/>
      <c r="D56" s="16"/>
      <c r="E56" s="3">
        <v>147</v>
      </c>
      <c r="F56" s="16" t="s">
        <v>23</v>
      </c>
      <c r="G56" s="9" t="s">
        <v>134</v>
      </c>
      <c r="H56" s="3">
        <v>75</v>
      </c>
      <c r="I56" s="3">
        <v>30</v>
      </c>
      <c r="J56" s="3">
        <v>65</v>
      </c>
      <c r="K56" s="18" t="s">
        <v>136</v>
      </c>
      <c r="N56" s="18" t="s">
        <v>123</v>
      </c>
      <c r="O56" s="31" t="s">
        <v>67</v>
      </c>
      <c r="P56" s="2" t="s">
        <v>47</v>
      </c>
      <c r="Q56" s="12">
        <v>575</v>
      </c>
      <c r="AB56" s="2">
        <v>3</v>
      </c>
      <c r="AC56" s="5">
        <f t="shared" si="4"/>
        <v>575</v>
      </c>
      <c r="AD56">
        <f t="shared" si="1"/>
        <v>0</v>
      </c>
      <c r="AE56">
        <f t="shared" si="2"/>
        <v>0</v>
      </c>
      <c r="AF56">
        <f t="shared" si="3"/>
        <v>575</v>
      </c>
    </row>
    <row r="57" spans="1:32" ht="16" x14ac:dyDescent="0.2">
      <c r="A57" s="9">
        <v>54</v>
      </c>
      <c r="B57" s="16">
        <v>38.732686738983098</v>
      </c>
      <c r="C57" s="16">
        <v>-77.181363929999904</v>
      </c>
      <c r="D57" s="16">
        <v>-21.2</v>
      </c>
      <c r="E57" s="9">
        <v>148</v>
      </c>
      <c r="F57" s="16" t="s">
        <v>57</v>
      </c>
      <c r="G57" s="9">
        <v>32</v>
      </c>
      <c r="H57" s="3" t="s">
        <v>15</v>
      </c>
      <c r="I57" s="3" t="s">
        <v>15</v>
      </c>
      <c r="J57" s="3">
        <v>30</v>
      </c>
      <c r="K57" s="18" t="s">
        <v>99</v>
      </c>
      <c r="N57" s="18" t="s">
        <v>18</v>
      </c>
      <c r="O57" s="31" t="s">
        <v>67</v>
      </c>
      <c r="P57" s="2" t="s">
        <v>31</v>
      </c>
      <c r="Q57" s="12">
        <v>1200</v>
      </c>
      <c r="AB57" s="2">
        <v>1</v>
      </c>
      <c r="AC57" s="5">
        <f t="shared" si="4"/>
        <v>1200</v>
      </c>
      <c r="AD57">
        <f t="shared" si="1"/>
        <v>1200</v>
      </c>
      <c r="AE57">
        <f t="shared" si="2"/>
        <v>0</v>
      </c>
      <c r="AF57">
        <f t="shared" si="3"/>
        <v>0</v>
      </c>
    </row>
    <row r="58" spans="1:32" ht="48" x14ac:dyDescent="0.2">
      <c r="A58" s="9">
        <v>55</v>
      </c>
      <c r="E58" s="3" t="s">
        <v>15</v>
      </c>
      <c r="F58" s="16" t="s">
        <v>22</v>
      </c>
      <c r="G58" s="9">
        <v>12</v>
      </c>
      <c r="H58" s="3">
        <v>65</v>
      </c>
      <c r="I58" s="3">
        <v>75</v>
      </c>
      <c r="J58" s="3">
        <v>70</v>
      </c>
      <c r="K58" s="18" t="s">
        <v>108</v>
      </c>
      <c r="N58" s="18" t="s">
        <v>137</v>
      </c>
      <c r="O58" s="31" t="s">
        <v>67</v>
      </c>
      <c r="Z58" s="13" t="s">
        <v>30</v>
      </c>
      <c r="AA58" s="14">
        <v>800</v>
      </c>
      <c r="AB58" s="2">
        <v>3</v>
      </c>
      <c r="AC58" s="5">
        <f t="shared" si="4"/>
        <v>800</v>
      </c>
      <c r="AD58">
        <f t="shared" si="1"/>
        <v>0</v>
      </c>
      <c r="AE58">
        <f>IF($AB58=2,$AC58,0)</f>
        <v>0</v>
      </c>
      <c r="AF58">
        <f t="shared" si="3"/>
        <v>800</v>
      </c>
    </row>
    <row r="59" spans="1:32" ht="64" x14ac:dyDescent="0.2">
      <c r="A59" s="9">
        <v>52</v>
      </c>
      <c r="B59" s="16">
        <v>38.732995115448503</v>
      </c>
      <c r="C59" s="16">
        <v>-77.179312482476206</v>
      </c>
      <c r="D59" s="16">
        <v>0</v>
      </c>
      <c r="E59" s="9" t="s">
        <v>15</v>
      </c>
      <c r="F59" s="16" t="s">
        <v>128</v>
      </c>
      <c r="G59" s="9" t="s">
        <v>129</v>
      </c>
      <c r="H59" s="3">
        <v>30</v>
      </c>
      <c r="I59" s="3">
        <v>50</v>
      </c>
      <c r="J59" s="3">
        <v>40</v>
      </c>
      <c r="K59" s="18" t="s">
        <v>135</v>
      </c>
      <c r="N59" s="18" t="s">
        <v>113</v>
      </c>
      <c r="O59" s="31" t="s">
        <v>112</v>
      </c>
      <c r="AB59" s="2" t="s">
        <v>15</v>
      </c>
      <c r="AC59" s="5">
        <f t="shared" si="4"/>
        <v>0</v>
      </c>
      <c r="AD59">
        <f t="shared" si="1"/>
        <v>0</v>
      </c>
      <c r="AE59">
        <f t="shared" si="2"/>
        <v>0</v>
      </c>
      <c r="AF59">
        <f t="shared" si="3"/>
        <v>0</v>
      </c>
    </row>
    <row r="60" spans="1:32" ht="48" x14ac:dyDescent="0.2">
      <c r="A60" s="9">
        <v>51</v>
      </c>
      <c r="B60" s="16">
        <v>38.732681006513602</v>
      </c>
      <c r="C60" s="16">
        <v>-77.179960235953303</v>
      </c>
      <c r="D60" s="16">
        <v>0</v>
      </c>
      <c r="E60" s="3" t="s">
        <v>15</v>
      </c>
      <c r="F60" s="16" t="s">
        <v>25</v>
      </c>
      <c r="G60" s="9" t="s">
        <v>126</v>
      </c>
      <c r="H60" s="3" t="s">
        <v>15</v>
      </c>
      <c r="I60" s="3" t="s">
        <v>15</v>
      </c>
      <c r="J60" s="3" t="s">
        <v>15</v>
      </c>
      <c r="K60" s="18" t="s">
        <v>127</v>
      </c>
      <c r="N60" s="18" t="s">
        <v>17</v>
      </c>
      <c r="O60" s="31" t="s">
        <v>111</v>
      </c>
      <c r="AB60" s="2" t="s">
        <v>15</v>
      </c>
      <c r="AC60" s="5">
        <f t="shared" si="4"/>
        <v>0</v>
      </c>
      <c r="AD60">
        <f t="shared" si="1"/>
        <v>0</v>
      </c>
      <c r="AE60">
        <f t="shared" si="2"/>
        <v>0</v>
      </c>
      <c r="AF60">
        <f t="shared" si="3"/>
        <v>0</v>
      </c>
    </row>
    <row r="61" spans="1:32" ht="48" x14ac:dyDescent="0.2">
      <c r="A61" s="28">
        <v>56</v>
      </c>
      <c r="B61" s="24"/>
      <c r="C61" s="24"/>
      <c r="D61" s="24"/>
      <c r="E61" s="25" t="s">
        <v>15</v>
      </c>
      <c r="F61" s="23" t="s">
        <v>25</v>
      </c>
      <c r="G61" s="25" t="s">
        <v>15</v>
      </c>
      <c r="H61" s="25" t="s">
        <v>15</v>
      </c>
      <c r="I61" s="25" t="s">
        <v>15</v>
      </c>
      <c r="J61" s="25" t="s">
        <v>15</v>
      </c>
      <c r="K61" s="26" t="s">
        <v>109</v>
      </c>
      <c r="L61" s="24"/>
      <c r="M61" s="24"/>
      <c r="N61" s="26" t="s">
        <v>110</v>
      </c>
      <c r="O61" s="32" t="s">
        <v>111</v>
      </c>
      <c r="P61" s="27"/>
      <c r="Q61" s="34"/>
      <c r="R61" s="34"/>
      <c r="S61" s="34"/>
      <c r="T61" s="34"/>
      <c r="U61" s="34"/>
      <c r="V61" s="34"/>
      <c r="W61" s="34"/>
      <c r="X61" s="35"/>
      <c r="Y61" s="35"/>
      <c r="Z61" s="36"/>
      <c r="AA61" s="35"/>
      <c r="AB61" s="2" t="s">
        <v>15</v>
      </c>
      <c r="AC61" s="5">
        <f t="shared" si="4"/>
        <v>0</v>
      </c>
      <c r="AD61">
        <f t="shared" si="1"/>
        <v>0</v>
      </c>
      <c r="AE61">
        <f t="shared" si="2"/>
        <v>0</v>
      </c>
      <c r="AF61">
        <f t="shared" si="3"/>
        <v>0</v>
      </c>
    </row>
    <row r="62" spans="1:32" x14ac:dyDescent="0.2">
      <c r="A62" s="29" t="s">
        <v>152</v>
      </c>
      <c r="B62" s="29" t="s">
        <v>152</v>
      </c>
      <c r="C62" s="29" t="s">
        <v>152</v>
      </c>
      <c r="D62" s="29" t="s">
        <v>152</v>
      </c>
      <c r="E62" s="29" t="s">
        <v>152</v>
      </c>
      <c r="F62" s="29" t="s">
        <v>152</v>
      </c>
      <c r="G62" s="29" t="s">
        <v>152</v>
      </c>
      <c r="H62" s="29" t="s">
        <v>152</v>
      </c>
      <c r="I62" s="29" t="s">
        <v>152</v>
      </c>
      <c r="J62" s="29" t="s">
        <v>152</v>
      </c>
      <c r="K62" s="29" t="s">
        <v>152</v>
      </c>
      <c r="L62" s="29" t="s">
        <v>152</v>
      </c>
      <c r="M62" s="29" t="s">
        <v>152</v>
      </c>
      <c r="N62" s="29" t="s">
        <v>152</v>
      </c>
      <c r="O62" s="29" t="s">
        <v>152</v>
      </c>
      <c r="P62" s="29" t="s">
        <v>152</v>
      </c>
      <c r="Q62" s="11">
        <f>SUM(Q2:Q61)</f>
        <v>12325</v>
      </c>
      <c r="R62" s="11"/>
      <c r="S62" s="11">
        <f>SUM(S2:S61)</f>
        <v>8460</v>
      </c>
      <c r="T62" s="11"/>
      <c r="U62" s="11">
        <f>SUM(U2:U61)</f>
        <v>7896</v>
      </c>
      <c r="V62" s="11"/>
      <c r="W62" s="11">
        <f>SUM(W2:W61)</f>
        <v>3348</v>
      </c>
      <c r="X62" s="11"/>
      <c r="Y62" s="11" t="s">
        <v>148</v>
      </c>
      <c r="Z62" s="11"/>
      <c r="AA62" s="11">
        <f>SUM(AA2:AA61)</f>
        <v>9700</v>
      </c>
      <c r="AB62" s="11" t="s">
        <v>152</v>
      </c>
      <c r="AC62" s="11">
        <f t="shared" ref="AC62" si="5">SUM(AC2:AC61)</f>
        <v>41729</v>
      </c>
      <c r="AD62" s="11">
        <f>SUM(AD2:AD61)</f>
        <v>3500</v>
      </c>
      <c r="AE62" s="11">
        <f>SUM(AE2:AE61)</f>
        <v>28379</v>
      </c>
      <c r="AF62" s="11">
        <f>SUM(AF2:AF61)</f>
        <v>9850</v>
      </c>
    </row>
    <row r="63" spans="1:32" x14ac:dyDescent="0.2">
      <c r="A63" s="21" t="s">
        <v>149</v>
      </c>
      <c r="B63" s="21" t="s">
        <v>149</v>
      </c>
      <c r="C63" s="21" t="s">
        <v>149</v>
      </c>
      <c r="D63" s="21" t="s">
        <v>149</v>
      </c>
      <c r="E63" s="21" t="s">
        <v>149</v>
      </c>
      <c r="F63" s="21" t="s">
        <v>149</v>
      </c>
      <c r="G63" s="21" t="s">
        <v>149</v>
      </c>
      <c r="H63" s="21" t="s">
        <v>149</v>
      </c>
      <c r="I63" s="21" t="s">
        <v>149</v>
      </c>
      <c r="J63" s="21" t="s">
        <v>149</v>
      </c>
      <c r="K63" s="21" t="s">
        <v>149</v>
      </c>
      <c r="L63" s="21" t="s">
        <v>149</v>
      </c>
      <c r="M63" s="21" t="s">
        <v>149</v>
      </c>
      <c r="N63" s="21" t="s">
        <v>149</v>
      </c>
      <c r="O63" s="21" t="s">
        <v>149</v>
      </c>
      <c r="P63" s="21" t="s">
        <v>149</v>
      </c>
      <c r="Q63" s="12">
        <f>SUM(Q2:Q6)</f>
        <v>575</v>
      </c>
      <c r="S63" s="12">
        <f>SUM(S2:S6)</f>
        <v>630</v>
      </c>
      <c r="U63" s="12">
        <f>SUM(U2:U6)</f>
        <v>784</v>
      </c>
      <c r="W63" s="12">
        <f>SUM(W2:W6)</f>
        <v>0</v>
      </c>
      <c r="X63" s="12"/>
      <c r="Y63" s="12"/>
      <c r="Z63" s="12"/>
      <c r="AA63" s="12">
        <f>SUM(AA2:AA6)</f>
        <v>1600</v>
      </c>
      <c r="AB63" s="2" t="s">
        <v>149</v>
      </c>
    </row>
    <row r="64" spans="1:32" x14ac:dyDescent="0.2">
      <c r="A64" s="21" t="s">
        <v>150</v>
      </c>
      <c r="B64" s="21" t="s">
        <v>150</v>
      </c>
      <c r="C64" s="21" t="s">
        <v>150</v>
      </c>
      <c r="D64" s="21" t="s">
        <v>150</v>
      </c>
      <c r="E64" s="21" t="s">
        <v>150</v>
      </c>
      <c r="F64" s="21" t="s">
        <v>150</v>
      </c>
      <c r="G64" s="21" t="s">
        <v>150</v>
      </c>
      <c r="H64" s="21" t="s">
        <v>150</v>
      </c>
      <c r="I64" s="21" t="s">
        <v>150</v>
      </c>
      <c r="J64" s="21" t="s">
        <v>150</v>
      </c>
      <c r="K64" s="21" t="s">
        <v>150</v>
      </c>
      <c r="L64" s="21" t="s">
        <v>150</v>
      </c>
      <c r="M64" s="21" t="s">
        <v>150</v>
      </c>
      <c r="N64" s="21" t="s">
        <v>150</v>
      </c>
      <c r="O64" s="21" t="s">
        <v>150</v>
      </c>
      <c r="P64" s="21" t="s">
        <v>150</v>
      </c>
      <c r="Q64" s="12">
        <f>SUM(Q7:Q37)</f>
        <v>2925</v>
      </c>
      <c r="S64" s="12">
        <f>SUM(S7:S37)</f>
        <v>6360</v>
      </c>
      <c r="U64" s="12">
        <f>SUM(U7:U37)</f>
        <v>5936</v>
      </c>
      <c r="W64" s="12">
        <f>SUM(W7:W37)</f>
        <v>2970</v>
      </c>
      <c r="X64" s="12"/>
      <c r="Y64" s="12"/>
      <c r="Z64" s="12"/>
      <c r="AA64" s="12">
        <f>SUM(AA7:AA37)</f>
        <v>6500</v>
      </c>
      <c r="AB64" s="2" t="s">
        <v>150</v>
      </c>
    </row>
    <row r="65" spans="1:28" x14ac:dyDescent="0.2">
      <c r="A65" s="21" t="s">
        <v>151</v>
      </c>
      <c r="B65" s="21" t="s">
        <v>151</v>
      </c>
      <c r="C65" s="21" t="s">
        <v>151</v>
      </c>
      <c r="D65" s="21" t="s">
        <v>151</v>
      </c>
      <c r="E65" s="21" t="s">
        <v>151</v>
      </c>
      <c r="F65" s="21" t="s">
        <v>151</v>
      </c>
      <c r="G65" s="21" t="s">
        <v>151</v>
      </c>
      <c r="H65" s="21" t="s">
        <v>151</v>
      </c>
      <c r="I65" s="21" t="s">
        <v>151</v>
      </c>
      <c r="J65" s="21" t="s">
        <v>151</v>
      </c>
      <c r="K65" s="21" t="s">
        <v>151</v>
      </c>
      <c r="L65" s="21" t="s">
        <v>151</v>
      </c>
      <c r="M65" s="21" t="s">
        <v>151</v>
      </c>
      <c r="N65" s="21" t="s">
        <v>151</v>
      </c>
      <c r="O65" s="21" t="s">
        <v>151</v>
      </c>
      <c r="P65" s="21" t="s">
        <v>151</v>
      </c>
      <c r="Q65" s="12">
        <f>SUM(Q38:Q50)</f>
        <v>3550</v>
      </c>
      <c r="S65" s="12">
        <f>SUM(S38:S50)</f>
        <v>1470</v>
      </c>
      <c r="U65" s="12">
        <f>SUM(U38:U50)</f>
        <v>1176</v>
      </c>
      <c r="W65" s="12">
        <f>SUM(W38:W50)</f>
        <v>378</v>
      </c>
      <c r="X65" s="12"/>
      <c r="Y65" s="12"/>
      <c r="Z65" s="12"/>
      <c r="AA65" s="12">
        <f>SUM(AA38:AA50)</f>
        <v>800</v>
      </c>
      <c r="AB65" s="2" t="s">
        <v>151</v>
      </c>
    </row>
  </sheetData>
  <autoFilter ref="A1:AB61" xr:uid="{00000000-0009-0000-0000-000000000000}">
    <sortState xmlns:xlrd2="http://schemas.microsoft.com/office/spreadsheetml/2017/richdata2" ref="A2:AB65">
      <sortCondition ref="E1:E61"/>
    </sortState>
  </autoFilter>
  <sortState xmlns:xlrd2="http://schemas.microsoft.com/office/spreadsheetml/2017/richdata2" ref="A2:AB61">
    <sortCondition ref="P4:P61"/>
  </sortState>
  <phoneticPr fontId="2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Ramblewood at daventry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Budnik</dc:creator>
  <cp:lastModifiedBy>Microsoft Office User</cp:lastModifiedBy>
  <dcterms:created xsi:type="dcterms:W3CDTF">2022-03-01T22:47:51Z</dcterms:created>
  <dcterms:modified xsi:type="dcterms:W3CDTF">2022-08-04T15:27:19Z</dcterms:modified>
</cp:coreProperties>
</file>